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ewtp-my.sharepoint.com/personal/rtesmer_anewtp_com/Documents/My Files/BM HOA/BRM HOA Budgets/"/>
    </mc:Choice>
  </mc:AlternateContent>
  <xr:revisionPtr revIDLastSave="223" documentId="8_{3732E5CD-F9E1-B041-80E4-62734F6C33AA}" xr6:coauthVersionLast="47" xr6:coauthVersionMax="47" xr10:uidLastSave="{EBBF96C2-43D9-DB49-85DA-6750FA5D2F84}"/>
  <bookViews>
    <workbookView xWindow="25600" yWindow="500" windowWidth="40960" windowHeight="15100" activeTab="1" xr2:uid="{A9C82D4E-78C2-0547-B4DF-C1105A71CAA4}"/>
  </bookViews>
  <sheets>
    <sheet name="2023 Community" sheetId="1" r:id="rId1"/>
    <sheet name="2024 Community Budget" sheetId="4" r:id="rId2"/>
    <sheet name="2023 Townhomes" sheetId="2" r:id="rId3"/>
    <sheet name="2024 TH Budget" sheetId="5" r:id="rId4"/>
    <sheet name="Reserves" sheetId="3" r:id="rId5"/>
    <sheet name="2024 Assessment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4" l="1"/>
  <c r="E10" i="7"/>
  <c r="D10" i="7"/>
  <c r="C30" i="5"/>
  <c r="H14" i="2"/>
  <c r="B10" i="7"/>
  <c r="O50" i="4"/>
  <c r="O51" i="4"/>
  <c r="P18" i="4"/>
  <c r="D47" i="4"/>
  <c r="E47" i="4"/>
  <c r="F47" i="4"/>
  <c r="G47" i="4"/>
  <c r="H47" i="4"/>
  <c r="I47" i="4"/>
  <c r="J47" i="4"/>
  <c r="K47" i="4"/>
  <c r="L47" i="4"/>
  <c r="M47" i="4"/>
  <c r="N47" i="4"/>
  <c r="C47" i="4"/>
  <c r="O45" i="4"/>
  <c r="D42" i="4"/>
  <c r="E42" i="4"/>
  <c r="F42" i="4"/>
  <c r="G42" i="4"/>
  <c r="H42" i="4"/>
  <c r="I42" i="4"/>
  <c r="J42" i="4"/>
  <c r="K42" i="4"/>
  <c r="L42" i="4"/>
  <c r="M42" i="4"/>
  <c r="N42" i="4"/>
  <c r="C42" i="4"/>
  <c r="D30" i="4"/>
  <c r="E30" i="4"/>
  <c r="F30" i="4"/>
  <c r="G30" i="4"/>
  <c r="H30" i="4"/>
  <c r="I30" i="4"/>
  <c r="J30" i="4"/>
  <c r="K30" i="4"/>
  <c r="L30" i="4"/>
  <c r="M30" i="4"/>
  <c r="N30" i="4"/>
  <c r="C30" i="4"/>
  <c r="D22" i="4"/>
  <c r="E22" i="4"/>
  <c r="F22" i="4"/>
  <c r="G22" i="4"/>
  <c r="H22" i="4"/>
  <c r="I22" i="4"/>
  <c r="J22" i="4"/>
  <c r="K22" i="4"/>
  <c r="L22" i="4"/>
  <c r="M22" i="4"/>
  <c r="N22" i="4"/>
  <c r="C22" i="4"/>
  <c r="D15" i="4"/>
  <c r="E15" i="4"/>
  <c r="F15" i="4"/>
  <c r="G15" i="4"/>
  <c r="H15" i="4"/>
  <c r="I15" i="4"/>
  <c r="J15" i="4"/>
  <c r="K15" i="4"/>
  <c r="L15" i="4"/>
  <c r="M15" i="4"/>
  <c r="N15" i="4"/>
  <c r="C15" i="4"/>
  <c r="D13" i="4"/>
  <c r="E13" i="4"/>
  <c r="F13" i="4"/>
  <c r="G13" i="4"/>
  <c r="H13" i="4"/>
  <c r="I13" i="4"/>
  <c r="J13" i="4"/>
  <c r="K13" i="4"/>
  <c r="L13" i="4"/>
  <c r="M13" i="4"/>
  <c r="N13" i="4"/>
  <c r="C13" i="4"/>
  <c r="D2" i="5"/>
  <c r="E2" i="5"/>
  <c r="F2" i="5"/>
  <c r="G2" i="5"/>
  <c r="H2" i="5"/>
  <c r="I2" i="5"/>
  <c r="J2" i="5"/>
  <c r="K2" i="5"/>
  <c r="L2" i="5"/>
  <c r="M2" i="5"/>
  <c r="N2" i="5"/>
  <c r="C2" i="5"/>
  <c r="N18" i="5"/>
  <c r="C24" i="5"/>
  <c r="C29" i="5" s="1"/>
  <c r="C10" i="5"/>
  <c r="P52" i="4" l="1"/>
  <c r="O11" i="4"/>
  <c r="O12" i="4"/>
  <c r="O13" i="4"/>
  <c r="O14" i="4"/>
  <c r="O17" i="4"/>
  <c r="O21" i="4"/>
  <c r="O22" i="4"/>
  <c r="O23" i="4"/>
  <c r="O24" i="4"/>
  <c r="O25" i="4"/>
  <c r="O3" i="4"/>
  <c r="O2" i="4"/>
  <c r="O4" i="4"/>
  <c r="O5" i="4"/>
  <c r="O6" i="4"/>
  <c r="O7" i="4"/>
  <c r="O10" i="4"/>
  <c r="O15" i="4"/>
  <c r="O16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6" i="4"/>
  <c r="O47" i="4"/>
  <c r="O48" i="4"/>
  <c r="O49" i="4"/>
  <c r="E11" i="2"/>
  <c r="E12" i="2"/>
  <c r="E13" i="2"/>
  <c r="E14" i="2"/>
  <c r="E15" i="2"/>
  <c r="E16" i="2"/>
  <c r="E17" i="2"/>
  <c r="E18" i="2"/>
  <c r="E10" i="2"/>
  <c r="E3" i="2"/>
  <c r="E4" i="2"/>
  <c r="E5" i="2"/>
  <c r="E2" i="2"/>
  <c r="E6" i="2" s="1"/>
  <c r="O3" i="5"/>
  <c r="O4" i="5"/>
  <c r="O5" i="5"/>
  <c r="O9" i="5"/>
  <c r="O10" i="5"/>
  <c r="O11" i="5"/>
  <c r="O12" i="5"/>
  <c r="O13" i="5"/>
  <c r="O14" i="5"/>
  <c r="O15" i="5"/>
  <c r="O16" i="5"/>
  <c r="O17" i="5"/>
  <c r="O2" i="5"/>
  <c r="B8" i="7" s="1"/>
  <c r="B9" i="7" s="1"/>
  <c r="B12" i="3"/>
  <c r="B6" i="3"/>
  <c r="D6" i="2"/>
  <c r="C6" i="2"/>
  <c r="D19" i="2"/>
  <c r="C19" i="2"/>
  <c r="D53" i="1"/>
  <c r="C53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2" i="1"/>
  <c r="E53" i="1" s="1"/>
  <c r="D18" i="1"/>
  <c r="E18" i="1"/>
  <c r="C18" i="1"/>
  <c r="E3" i="1"/>
  <c r="E4" i="1"/>
  <c r="E5" i="1"/>
  <c r="E6" i="1"/>
  <c r="E7" i="1"/>
  <c r="E10" i="1"/>
  <c r="E11" i="1"/>
  <c r="E12" i="1"/>
  <c r="E13" i="1"/>
  <c r="E14" i="1"/>
  <c r="E15" i="1"/>
  <c r="E16" i="1"/>
  <c r="E17" i="1"/>
  <c r="E2" i="1"/>
  <c r="O52" i="4" l="1"/>
  <c r="O54" i="4" s="1"/>
  <c r="O18" i="4"/>
  <c r="O8" i="4"/>
  <c r="B1" i="7"/>
  <c r="B3" i="7" s="1"/>
  <c r="O18" i="5"/>
  <c r="O19" i="5" s="1"/>
  <c r="O6" i="5"/>
  <c r="E19" i="2"/>
  <c r="O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tc={6E6678BC-01C3-FE4C-9F10-514966B27F18}</author>
    <author>tc={5535CF6A-2423-634E-B66C-D3EFD09D62C0}</author>
    <author>tc={4CC98F0B-5509-8046-99F0-BCA37FAA292C}</author>
    <author>tc={318C3939-569E-4047-BD18-466007B52441}</author>
    <author>tc={2FC3DCBB-B37E-494E-9E7C-D02CA1216EE2}</author>
    <author>tc={92158A89-A581-784D-B70B-0AEB2E9776BF}</author>
    <author>tc={2892E72A-99D4-414F-9E63-53E73F647ABC}</author>
    <author>tc={643E6426-5005-154D-AB08-CD80475F9D6D}</author>
  </authors>
  <commentList>
    <comment ref="F26" authorId="0" shapeId="0" xr:uid="{6E6678BC-01C3-FE4C-9F10-514966B27F18}">
      <text>
        <t>[Threaded comment]
Your version of Excel allows you to read this threaded comment; however, any edits to it will get removed if the file is opened in a newer version of Excel. Learn more: https://go.microsoft.com/fwlink/?linkid=870924
Comment:
    Easter Egg Hunt</t>
      </text>
    </comment>
    <comment ref="H26" authorId="1" shapeId="0" xr:uid="{5535CF6A-2423-634E-B66C-D3EFD09D62C0}">
      <text>
        <t>[Threaded comment]
Your version of Excel allows you to read this threaded comment; however, any edits to it will get removed if the file is opened in a newer version of Excel. Learn more: https://go.microsoft.com/fwlink/?linkid=870924
Comment:
    Fourth of July</t>
      </text>
    </comment>
    <comment ref="J26" authorId="2" shapeId="0" xr:uid="{4CC98F0B-5509-8046-99F0-BCA37FAA292C}">
      <text>
        <t>[Threaded comment]
Your version of Excel allows you to read this threaded comment; however, any edits to it will get removed if the file is opened in a newer version of Excel. Learn more: https://go.microsoft.com/fwlink/?linkid=870924
Comment:
    Back to School</t>
      </text>
    </comment>
    <comment ref="L26" authorId="3" shapeId="0" xr:uid="{318C3939-569E-4047-BD18-466007B52441}">
      <text>
        <t>[Threaded comment]
Your version of Excel allows you to read this threaded comment; however, any edits to it will get removed if the file is opened in a newer version of Excel. Learn more: https://go.microsoft.com/fwlink/?linkid=870924
Comment:
    NNO</t>
      </text>
    </comment>
    <comment ref="M26" authorId="4" shapeId="0" xr:uid="{2FC3DCBB-B37E-494E-9E7C-D02CA1216EE2}">
      <text>
        <t>[Threaded comment]
Your version of Excel allows you to read this threaded comment; however, any edits to it will get removed if the file is opened in a newer version of Excel. Learn more: https://go.microsoft.com/fwlink/?linkid=870924
Comment:
    Thanksgiving</t>
      </text>
    </comment>
    <comment ref="N26" authorId="5" shapeId="0" xr:uid="{92158A89-A581-784D-B70B-0AEB2E9776BF}">
      <text>
        <t>[Threaded comment]
Your version of Excel allows you to read this threaded comment; however, any edits to it will get removed if the file is opened in a newer version of Excel. Learn more: https://go.microsoft.com/fwlink/?linkid=870924
Comment:
    Christmas and New Years Eve</t>
      </text>
    </comment>
    <comment ref="B27" authorId="6" shapeId="0" xr:uid="{2892E72A-99D4-414F-9E63-53E73F647AB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GMail, Zoom, ConstantContact
</t>
      </text>
    </comment>
    <comment ref="B48" authorId="7" shapeId="0" xr:uid="{643E6426-5005-154D-AB08-CD80475F9D6D}">
      <text>
        <t>[Threaded comment]
Your version of Excel allows you to read this threaded comment; however, any edits to it will get removed if the file is opened in a newer version of Excel. Learn more: https://go.microsoft.com/fwlink/?linkid=870924
Comment:
    Google Workspace, CAI Membership / Workshops, CAI Renewal</t>
      </text>
    </comment>
  </commentList>
</comments>
</file>

<file path=xl/sharedStrings.xml><?xml version="1.0" encoding="utf-8"?>
<sst xmlns="http://schemas.openxmlformats.org/spreadsheetml/2006/main" count="158" uniqueCount="79">
  <si>
    <t>Operating Assessments</t>
  </si>
  <si>
    <t>New Owner Cap Fee</t>
  </si>
  <si>
    <t>Main Reserve Interest Income</t>
  </si>
  <si>
    <t>HO Registered Letter</t>
  </si>
  <si>
    <t>HO Interest Income</t>
  </si>
  <si>
    <t>HO DRV Fines</t>
  </si>
  <si>
    <t>HO Legal/Atty Fees</t>
  </si>
  <si>
    <t>Shared Fence Reimbursement</t>
  </si>
  <si>
    <t>Pump Detention Reimbursement</t>
  </si>
  <si>
    <t>HO NSF Fees</t>
  </si>
  <si>
    <t>HO Late Fees</t>
  </si>
  <si>
    <t>HO Certified Letter Fee</t>
  </si>
  <si>
    <t>5050 Miscellaneous Revenue</t>
  </si>
  <si>
    <t>OPEWRATING INCOME</t>
  </si>
  <si>
    <t>MISC INCOME (HO FINES &amp; FEES)</t>
  </si>
  <si>
    <t>AS OF JUNE 2023</t>
  </si>
  <si>
    <t>2023 BUDGET</t>
  </si>
  <si>
    <t>Operating Acct Interest Income</t>
  </si>
  <si>
    <t>Operating Expense</t>
  </si>
  <si>
    <t>Administrative Expense</t>
  </si>
  <si>
    <t>Admin Expense DRV</t>
  </si>
  <si>
    <t>CPA Audit / Tax Preparation</t>
  </si>
  <si>
    <t>Bank Fees</t>
  </si>
  <si>
    <t>Community Events</t>
  </si>
  <si>
    <t>Community Communication</t>
  </si>
  <si>
    <t>Contract Labor / Security</t>
  </si>
  <si>
    <t>Porters</t>
  </si>
  <si>
    <t>Electricity- Common Areas</t>
  </si>
  <si>
    <t>Holiday Expense Decorations</t>
  </si>
  <si>
    <t>Insurance</t>
  </si>
  <si>
    <t>MO. AVG</t>
  </si>
  <si>
    <t>Landscape Contract</t>
  </si>
  <si>
    <t>Landscape - Misc.</t>
  </si>
  <si>
    <t>Legal Board- Corporate</t>
  </si>
  <si>
    <t>Legal Expense Collect - DRV</t>
  </si>
  <si>
    <t>Maintenance &amp; Repairs</t>
  </si>
  <si>
    <t>Maintenance &amp; Repairs - Fences</t>
  </si>
  <si>
    <t>Shared Fence Repair</t>
  </si>
  <si>
    <t>Management Fees</t>
  </si>
  <si>
    <t>Meeting Expenses</t>
  </si>
  <si>
    <t>Storage</t>
  </si>
  <si>
    <t>Office Supplies</t>
  </si>
  <si>
    <t>Office Supplies - Postage</t>
  </si>
  <si>
    <t>Reserve Contribution</t>
  </si>
  <si>
    <t>Taxes - Property</t>
  </si>
  <si>
    <t>Water &amp; Sewer</t>
  </si>
  <si>
    <t>Technology Expenses</t>
  </si>
  <si>
    <t>Mosquito Control Contract</t>
  </si>
  <si>
    <t>Irrigation System Repairs</t>
  </si>
  <si>
    <t>Misc. Expenses</t>
  </si>
  <si>
    <t>TH Assessment</t>
  </si>
  <si>
    <t>New TH Cap Fee</t>
  </si>
  <si>
    <t>TH Bank Interest Income</t>
  </si>
  <si>
    <t>TH Owner Legal Fee</t>
  </si>
  <si>
    <t>Insurance Prop &amp; Casualt TH</t>
  </si>
  <si>
    <t>TH Administrative Expense</t>
  </si>
  <si>
    <t>Administrative Postage TH</t>
  </si>
  <si>
    <t>Legal Expenses TH</t>
  </si>
  <si>
    <t>Maintenance/Repairs Bldg TH</t>
  </si>
  <si>
    <t>Maint. Roof Repairs TH</t>
  </si>
  <si>
    <t>Maint. Roof Replacement TH</t>
  </si>
  <si>
    <t>Management Fees - TH</t>
  </si>
  <si>
    <t>Reserve Contributions TH Optg</t>
  </si>
  <si>
    <t>Community 1</t>
  </si>
  <si>
    <t>Community 2</t>
  </si>
  <si>
    <t>Community 3</t>
  </si>
  <si>
    <t>TH 1</t>
  </si>
  <si>
    <t>TH 2</t>
  </si>
  <si>
    <t>Community 4</t>
  </si>
  <si>
    <t>Community 5</t>
  </si>
  <si>
    <t>CIT</t>
  </si>
  <si>
    <t>CAB</t>
  </si>
  <si>
    <t>Balance Diff</t>
  </si>
  <si>
    <t>Difference</t>
  </si>
  <si>
    <t>Community Annual Assessment</t>
  </si>
  <si>
    <t>97% Of Homeowers Pay</t>
  </si>
  <si>
    <t>TH Income</t>
  </si>
  <si>
    <t>5 year Reserve Replenishment Plan</t>
  </si>
  <si>
    <t>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</si>
</sst>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 applyAlignment="1">
      <alignment horizontal="center"/>
    </xf>
    <xf numFmtId="44" fontId="2" fillId="0" borderId="0" xfId="1" applyFont="1"/>
    <xf numFmtId="17" fontId="0" fillId="0" borderId="0" xfId="1" applyNumberFormat="1" applyFont="1"/>
    <xf numFmtId="44" fontId="0" fillId="0" borderId="0" xfId="0" applyNumberFormat="1"/>
    <xf numFmtId="17" fontId="2" fillId="0" borderId="0" xfId="1" applyNumberFormat="1" applyFont="1" applyAlignment="1">
      <alignment horizontal="center"/>
    </xf>
    <xf numFmtId="0" fontId="0" fillId="2" borderId="0" xfId="0" applyFill="1"/>
    <xf numFmtId="44" fontId="0" fillId="2" borderId="0" xfId="1" applyFont="1" applyFill="1"/>
    <xf numFmtId="0" fontId="0" fillId="0" borderId="0" xfId="0" applyAlignment="1">
      <alignment horizontal="right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Tesmer" id="{4D427863-2FB9-2548-BE8B-B074C485773A}" userId="S::rtesmer@anewtp.com::bd1d0204-f0b3-4a22-bc34-ecbbb5cea3b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6" dT="2023-08-23T22:59:35.70" personId="{4D427863-2FB9-2548-BE8B-B074C485773A}" id="{6E6678BC-01C3-FE4C-9F10-514966B27F18}">
    <text>Easter Egg Hunt</text>
  </threadedComment>
  <threadedComment ref="H26" dT="2023-08-23T22:59:07.55" personId="{4D427863-2FB9-2548-BE8B-B074C485773A}" id="{5535CF6A-2423-634E-B66C-D3EFD09D62C0}">
    <text>Fourth of July</text>
  </threadedComment>
  <threadedComment ref="J26" dT="2023-08-23T23:00:00.12" personId="{4D427863-2FB9-2548-BE8B-B074C485773A}" id="{4CC98F0B-5509-8046-99F0-BCA37FAA292C}">
    <text>Back to School</text>
  </threadedComment>
  <threadedComment ref="L26" dT="2023-08-23T22:57:51.32" personId="{4D427863-2FB9-2548-BE8B-B074C485773A}" id="{318C3939-569E-4047-BD18-466007B52441}">
    <text>NNO</text>
  </threadedComment>
  <threadedComment ref="M26" dT="2023-08-23T22:58:16.16" personId="{4D427863-2FB9-2548-BE8B-B074C485773A}" id="{2FC3DCBB-B37E-494E-9E7C-D02CA1216EE2}">
    <text>Thanksgiving</text>
  </threadedComment>
  <threadedComment ref="N26" dT="2023-08-23T22:58:43.49" personId="{4D427863-2FB9-2548-BE8B-B074C485773A}" id="{92158A89-A581-784D-B70B-0AEB2E9776BF}">
    <text>Christmas and New Years Eve</text>
  </threadedComment>
  <threadedComment ref="B27" dT="2023-08-30T17:09:20.80" personId="{4D427863-2FB9-2548-BE8B-B074C485773A}" id="{2892E72A-99D4-414F-9E63-53E73F647ABC}">
    <text xml:space="preserve">GMail, Zoom, ConstantContact
</text>
  </threadedComment>
  <threadedComment ref="B48" dT="2023-08-30T17:27:23.38" personId="{4D427863-2FB9-2548-BE8B-B074C485773A}" id="{643E6426-5005-154D-AB08-CD80475F9D6D}">
    <text>Google Workspace, CAI Membership / Workshops, CAI Renewal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C46C-AAB9-A347-8FF6-883E57809CA8}">
  <dimension ref="A1:E53"/>
  <sheetViews>
    <sheetView topLeftCell="A33" workbookViewId="0">
      <selection activeCell="A32" sqref="A32:XFD32"/>
    </sheetView>
  </sheetViews>
  <sheetFormatPr baseColWidth="10" defaultRowHeight="16" x14ac:dyDescent="0.2"/>
  <cols>
    <col min="1" max="1" width="5.1640625" bestFit="1" customWidth="1"/>
    <col min="2" max="2" width="28.5" bestFit="1" customWidth="1"/>
    <col min="3" max="3" width="15.5" style="2" bestFit="1" customWidth="1"/>
    <col min="4" max="4" width="14" style="2" bestFit="1" customWidth="1"/>
    <col min="5" max="5" width="12.5" style="2" bestFit="1" customWidth="1"/>
  </cols>
  <sheetData>
    <row r="1" spans="1:5" x14ac:dyDescent="0.2">
      <c r="A1" s="11" t="s">
        <v>13</v>
      </c>
      <c r="B1" s="11"/>
      <c r="C1" s="3" t="s">
        <v>15</v>
      </c>
      <c r="D1" s="3" t="s">
        <v>16</v>
      </c>
      <c r="E1" s="3" t="s">
        <v>30</v>
      </c>
    </row>
    <row r="2" spans="1:5" x14ac:dyDescent="0.2">
      <c r="A2">
        <v>4001</v>
      </c>
      <c r="B2" t="s">
        <v>0</v>
      </c>
      <c r="C2" s="2">
        <v>547913.22</v>
      </c>
      <c r="D2" s="2">
        <v>569600</v>
      </c>
      <c r="E2" s="2">
        <f>C2/6</f>
        <v>91318.87</v>
      </c>
    </row>
    <row r="3" spans="1:5" x14ac:dyDescent="0.2">
      <c r="A3">
        <v>4003</v>
      </c>
      <c r="B3" t="s">
        <v>1</v>
      </c>
      <c r="C3" s="2">
        <v>4370</v>
      </c>
      <c r="D3" s="2">
        <v>8000</v>
      </c>
      <c r="E3" s="2">
        <f t="shared" ref="E3:E17" si="0">C3/6</f>
        <v>728.33333333333337</v>
      </c>
    </row>
    <row r="4" spans="1:5" x14ac:dyDescent="0.2">
      <c r="A4">
        <v>4005</v>
      </c>
      <c r="B4" t="s">
        <v>17</v>
      </c>
      <c r="C4" s="2">
        <v>97.19</v>
      </c>
      <c r="D4" s="2">
        <v>137</v>
      </c>
      <c r="E4" s="2">
        <f t="shared" si="0"/>
        <v>16.198333333333334</v>
      </c>
    </row>
    <row r="5" spans="1:5" x14ac:dyDescent="0.2">
      <c r="A5">
        <v>4006</v>
      </c>
      <c r="B5" t="s">
        <v>2</v>
      </c>
      <c r="C5" s="2">
        <v>0</v>
      </c>
      <c r="D5" s="2">
        <v>500</v>
      </c>
      <c r="E5" s="2">
        <f t="shared" si="0"/>
        <v>0</v>
      </c>
    </row>
    <row r="6" spans="1:5" x14ac:dyDescent="0.2">
      <c r="A6">
        <v>4100</v>
      </c>
      <c r="B6" t="s">
        <v>7</v>
      </c>
      <c r="C6" s="2">
        <v>12224.43</v>
      </c>
      <c r="D6" s="2">
        <v>6218</v>
      </c>
      <c r="E6" s="2">
        <f t="shared" si="0"/>
        <v>2037.405</v>
      </c>
    </row>
    <row r="7" spans="1:5" x14ac:dyDescent="0.2">
      <c r="A7">
        <v>4105</v>
      </c>
      <c r="B7" t="s">
        <v>8</v>
      </c>
      <c r="C7" s="2">
        <v>0</v>
      </c>
      <c r="D7" s="2">
        <v>5160</v>
      </c>
      <c r="E7" s="2">
        <f t="shared" si="0"/>
        <v>0</v>
      </c>
    </row>
    <row r="9" spans="1:5" x14ac:dyDescent="0.2">
      <c r="A9" s="11" t="s">
        <v>14</v>
      </c>
      <c r="B9" s="11"/>
    </row>
    <row r="10" spans="1:5" x14ac:dyDescent="0.2">
      <c r="A10">
        <v>4013</v>
      </c>
      <c r="B10" t="s">
        <v>3</v>
      </c>
      <c r="C10" s="2">
        <v>600</v>
      </c>
      <c r="D10" s="2">
        <v>705</v>
      </c>
      <c r="E10" s="2">
        <f t="shared" si="0"/>
        <v>100</v>
      </c>
    </row>
    <row r="11" spans="1:5" x14ac:dyDescent="0.2">
      <c r="A11">
        <v>4015</v>
      </c>
      <c r="B11" t="s">
        <v>4</v>
      </c>
      <c r="C11" s="2">
        <v>2136.6</v>
      </c>
      <c r="D11" s="2">
        <v>5044</v>
      </c>
      <c r="E11" s="2">
        <f t="shared" si="0"/>
        <v>356.09999999999997</v>
      </c>
    </row>
    <row r="12" spans="1:5" x14ac:dyDescent="0.2">
      <c r="A12">
        <v>4022</v>
      </c>
      <c r="B12" t="s">
        <v>5</v>
      </c>
      <c r="C12" s="2">
        <v>13124.07</v>
      </c>
      <c r="D12" s="2">
        <v>14190</v>
      </c>
      <c r="E12" s="2">
        <f t="shared" si="0"/>
        <v>2187.3449999999998</v>
      </c>
    </row>
    <row r="13" spans="1:5" x14ac:dyDescent="0.2">
      <c r="A13">
        <v>4040</v>
      </c>
      <c r="B13" t="s">
        <v>6</v>
      </c>
      <c r="C13" s="2">
        <v>25203.9</v>
      </c>
      <c r="D13" s="2">
        <v>36588</v>
      </c>
      <c r="E13" s="2">
        <f t="shared" si="0"/>
        <v>4200.6500000000005</v>
      </c>
    </row>
    <row r="14" spans="1:5" x14ac:dyDescent="0.2">
      <c r="A14">
        <v>4110</v>
      </c>
      <c r="B14" t="s">
        <v>9</v>
      </c>
      <c r="C14" s="2">
        <v>350</v>
      </c>
      <c r="D14" s="2">
        <v>133</v>
      </c>
      <c r="E14" s="2">
        <f t="shared" si="0"/>
        <v>58.333333333333336</v>
      </c>
    </row>
    <row r="15" spans="1:5" x14ac:dyDescent="0.2">
      <c r="A15">
        <v>4301</v>
      </c>
      <c r="B15" t="s">
        <v>10</v>
      </c>
      <c r="C15" s="2">
        <v>19457.150000000001</v>
      </c>
      <c r="D15" s="2">
        <v>11930</v>
      </c>
      <c r="E15" s="2">
        <f t="shared" si="0"/>
        <v>3242.8583333333336</v>
      </c>
    </row>
    <row r="16" spans="1:5" x14ac:dyDescent="0.2">
      <c r="A16">
        <v>4304</v>
      </c>
      <c r="B16" t="s">
        <v>11</v>
      </c>
      <c r="C16" s="2">
        <v>-175</v>
      </c>
      <c r="D16" s="2">
        <v>0</v>
      </c>
      <c r="E16" s="2">
        <f t="shared" si="0"/>
        <v>-29.166666666666668</v>
      </c>
    </row>
    <row r="17" spans="1:5" x14ac:dyDescent="0.2">
      <c r="A17" t="s">
        <v>12</v>
      </c>
      <c r="C17" s="2">
        <v>0</v>
      </c>
      <c r="D17" s="2">
        <v>4160</v>
      </c>
      <c r="E17" s="2">
        <f t="shared" si="0"/>
        <v>0</v>
      </c>
    </row>
    <row r="18" spans="1:5" x14ac:dyDescent="0.2">
      <c r="C18" s="4">
        <f>SUM(C2:C17)</f>
        <v>625301.55999999994</v>
      </c>
      <c r="D18" s="4">
        <f t="shared" ref="D18:E18" si="1">SUM(D2:D17)</f>
        <v>662365</v>
      </c>
      <c r="E18" s="4">
        <f t="shared" si="1"/>
        <v>104216.92666666665</v>
      </c>
    </row>
    <row r="21" spans="1:5" x14ac:dyDescent="0.2">
      <c r="A21" s="11" t="s">
        <v>18</v>
      </c>
      <c r="B21" s="11"/>
      <c r="C21" s="3" t="s">
        <v>15</v>
      </c>
      <c r="D21" s="3" t="s">
        <v>16</v>
      </c>
      <c r="E21" s="3" t="s">
        <v>30</v>
      </c>
    </row>
    <row r="22" spans="1:5" x14ac:dyDescent="0.2">
      <c r="A22">
        <v>5100</v>
      </c>
      <c r="B22" t="s">
        <v>19</v>
      </c>
      <c r="C22" s="2">
        <v>15135.4</v>
      </c>
      <c r="D22" s="2">
        <v>19800</v>
      </c>
      <c r="E22" s="2">
        <f>C22/6</f>
        <v>2522.5666666666666</v>
      </c>
    </row>
    <row r="23" spans="1:5" x14ac:dyDescent="0.2">
      <c r="A23">
        <v>5102</v>
      </c>
      <c r="B23" t="s">
        <v>20</v>
      </c>
      <c r="C23" s="2">
        <v>3017.91</v>
      </c>
      <c r="D23" s="2">
        <v>5000</v>
      </c>
      <c r="E23" s="2">
        <f t="shared" ref="E23:E52" si="2">C23/6</f>
        <v>502.98499999999996</v>
      </c>
    </row>
    <row r="24" spans="1:5" x14ac:dyDescent="0.2">
      <c r="A24">
        <v>5120</v>
      </c>
      <c r="B24" t="s">
        <v>21</v>
      </c>
      <c r="C24" s="2">
        <v>2100</v>
      </c>
      <c r="D24" s="2">
        <v>2000</v>
      </c>
      <c r="E24" s="2">
        <f t="shared" si="2"/>
        <v>350</v>
      </c>
    </row>
    <row r="25" spans="1:5" x14ac:dyDescent="0.2">
      <c r="A25">
        <v>5121</v>
      </c>
      <c r="B25" t="s">
        <v>22</v>
      </c>
      <c r="C25" s="2">
        <v>50</v>
      </c>
      <c r="D25" s="2">
        <v>0</v>
      </c>
      <c r="E25" s="2">
        <f t="shared" si="2"/>
        <v>8.3333333333333339</v>
      </c>
    </row>
    <row r="26" spans="1:5" x14ac:dyDescent="0.2">
      <c r="A26">
        <v>5225</v>
      </c>
      <c r="B26" t="s">
        <v>23</v>
      </c>
      <c r="C26" s="2">
        <v>0</v>
      </c>
      <c r="D26" s="2">
        <v>2500</v>
      </c>
      <c r="E26" s="2">
        <f t="shared" si="2"/>
        <v>0</v>
      </c>
    </row>
    <row r="27" spans="1:5" x14ac:dyDescent="0.2">
      <c r="A27">
        <v>5250</v>
      </c>
      <c r="B27" t="s">
        <v>24</v>
      </c>
      <c r="C27" s="2">
        <v>921.99</v>
      </c>
      <c r="D27" s="2">
        <v>576</v>
      </c>
      <c r="E27" s="2">
        <f t="shared" si="2"/>
        <v>153.66499999999999</v>
      </c>
    </row>
    <row r="28" spans="1:5" x14ac:dyDescent="0.2">
      <c r="A28">
        <v>5275</v>
      </c>
      <c r="B28" t="s">
        <v>25</v>
      </c>
      <c r="C28" s="2">
        <v>480</v>
      </c>
      <c r="D28" s="2">
        <v>78800</v>
      </c>
      <c r="E28" s="2">
        <f t="shared" si="2"/>
        <v>80</v>
      </c>
    </row>
    <row r="29" spans="1:5" x14ac:dyDescent="0.2">
      <c r="A29">
        <v>5300</v>
      </c>
      <c r="B29" t="s">
        <v>26</v>
      </c>
      <c r="C29" s="2">
        <v>15000</v>
      </c>
      <c r="D29" s="2">
        <v>24000</v>
      </c>
      <c r="E29" s="2">
        <f t="shared" si="2"/>
        <v>2500</v>
      </c>
    </row>
    <row r="30" spans="1:5" x14ac:dyDescent="0.2">
      <c r="A30">
        <v>5325</v>
      </c>
      <c r="B30" t="s">
        <v>27</v>
      </c>
      <c r="C30" s="2">
        <v>36203.14</v>
      </c>
      <c r="D30" s="2">
        <v>51600</v>
      </c>
      <c r="E30" s="2">
        <f t="shared" si="2"/>
        <v>6033.8566666666666</v>
      </c>
    </row>
    <row r="31" spans="1:5" x14ac:dyDescent="0.2">
      <c r="A31">
        <v>5350</v>
      </c>
      <c r="B31" t="s">
        <v>28</v>
      </c>
      <c r="C31" s="2">
        <v>0</v>
      </c>
      <c r="D31" s="2">
        <v>6150</v>
      </c>
      <c r="E31" s="2">
        <f t="shared" si="2"/>
        <v>0</v>
      </c>
    </row>
    <row r="32" spans="1:5" x14ac:dyDescent="0.2">
      <c r="A32">
        <v>5400</v>
      </c>
      <c r="B32" t="s">
        <v>29</v>
      </c>
      <c r="C32" s="2">
        <v>28603</v>
      </c>
      <c r="D32" s="2">
        <v>25896</v>
      </c>
      <c r="E32" s="2">
        <f t="shared" si="2"/>
        <v>4767.166666666667</v>
      </c>
    </row>
    <row r="33" spans="1:5" x14ac:dyDescent="0.2">
      <c r="A33">
        <v>5425</v>
      </c>
      <c r="B33" t="s">
        <v>31</v>
      </c>
      <c r="C33" s="2">
        <v>92553.37</v>
      </c>
      <c r="D33" s="2">
        <v>156000</v>
      </c>
      <c r="E33" s="2">
        <f t="shared" si="2"/>
        <v>15425.561666666666</v>
      </c>
    </row>
    <row r="34" spans="1:5" x14ac:dyDescent="0.2">
      <c r="A34">
        <v>5475</v>
      </c>
      <c r="B34" t="s">
        <v>32</v>
      </c>
      <c r="C34" s="2">
        <v>0</v>
      </c>
      <c r="D34" s="2">
        <v>15000</v>
      </c>
      <c r="E34" s="2">
        <f t="shared" si="2"/>
        <v>0</v>
      </c>
    </row>
    <row r="35" spans="1:5" x14ac:dyDescent="0.2">
      <c r="A35">
        <v>5500</v>
      </c>
      <c r="B35" t="s">
        <v>33</v>
      </c>
      <c r="C35" s="2">
        <v>420.85</v>
      </c>
      <c r="D35" s="2">
        <v>1140</v>
      </c>
      <c r="E35" s="2">
        <f t="shared" si="2"/>
        <v>70.141666666666666</v>
      </c>
    </row>
    <row r="36" spans="1:5" x14ac:dyDescent="0.2">
      <c r="A36">
        <v>5550</v>
      </c>
      <c r="B36" t="s">
        <v>34</v>
      </c>
      <c r="C36" s="2">
        <v>18830.84</v>
      </c>
      <c r="D36" s="2">
        <v>50000</v>
      </c>
      <c r="E36" s="2">
        <f t="shared" si="2"/>
        <v>3138.4733333333334</v>
      </c>
    </row>
    <row r="37" spans="1:5" x14ac:dyDescent="0.2">
      <c r="A37">
        <v>5600</v>
      </c>
      <c r="B37" t="s">
        <v>35</v>
      </c>
      <c r="C37" s="2">
        <v>0</v>
      </c>
      <c r="D37" s="2">
        <v>3000</v>
      </c>
      <c r="E37" s="2">
        <f t="shared" si="2"/>
        <v>0</v>
      </c>
    </row>
    <row r="38" spans="1:5" x14ac:dyDescent="0.2">
      <c r="A38">
        <v>5650</v>
      </c>
      <c r="B38" t="s">
        <v>36</v>
      </c>
      <c r="C38" s="2">
        <v>26804.76</v>
      </c>
      <c r="D38" s="2">
        <v>18000</v>
      </c>
      <c r="E38" s="2">
        <f t="shared" si="2"/>
        <v>4467.46</v>
      </c>
    </row>
    <row r="39" spans="1:5" x14ac:dyDescent="0.2">
      <c r="A39">
        <v>5675</v>
      </c>
      <c r="B39" t="s">
        <v>37</v>
      </c>
      <c r="C39" s="2">
        <v>0</v>
      </c>
      <c r="D39" s="2">
        <v>33683</v>
      </c>
      <c r="E39" s="2">
        <f t="shared" si="2"/>
        <v>0</v>
      </c>
    </row>
    <row r="40" spans="1:5" x14ac:dyDescent="0.2">
      <c r="A40">
        <v>5700</v>
      </c>
      <c r="B40" t="s">
        <v>38</v>
      </c>
      <c r="C40" s="2">
        <v>17586</v>
      </c>
      <c r="D40" s="2">
        <v>29736</v>
      </c>
      <c r="E40" s="2">
        <f t="shared" si="2"/>
        <v>2931</v>
      </c>
    </row>
    <row r="41" spans="1:5" x14ac:dyDescent="0.2">
      <c r="A41">
        <v>5710</v>
      </c>
      <c r="B41" t="s">
        <v>39</v>
      </c>
      <c r="C41" s="2">
        <v>1517.12</v>
      </c>
      <c r="D41" s="2">
        <v>1020</v>
      </c>
      <c r="E41" s="2">
        <f t="shared" si="2"/>
        <v>252.85333333333332</v>
      </c>
    </row>
    <row r="42" spans="1:5" x14ac:dyDescent="0.2">
      <c r="A42">
        <v>5725</v>
      </c>
      <c r="B42" t="s">
        <v>40</v>
      </c>
      <c r="C42" s="2">
        <v>600</v>
      </c>
      <c r="D42" s="2">
        <v>450</v>
      </c>
      <c r="E42" s="2">
        <f t="shared" si="2"/>
        <v>100</v>
      </c>
    </row>
    <row r="43" spans="1:5" x14ac:dyDescent="0.2">
      <c r="A43">
        <v>5730</v>
      </c>
      <c r="B43" t="s">
        <v>41</v>
      </c>
      <c r="C43" s="2">
        <v>0</v>
      </c>
      <c r="D43" s="2">
        <v>120</v>
      </c>
      <c r="E43" s="2">
        <f t="shared" si="2"/>
        <v>0</v>
      </c>
    </row>
    <row r="44" spans="1:5" x14ac:dyDescent="0.2">
      <c r="A44">
        <v>5750</v>
      </c>
      <c r="B44" t="s">
        <v>42</v>
      </c>
      <c r="C44" s="2">
        <v>3423.96</v>
      </c>
      <c r="D44" s="2">
        <v>7140</v>
      </c>
      <c r="E44" s="2">
        <f t="shared" si="2"/>
        <v>570.66</v>
      </c>
    </row>
    <row r="45" spans="1:5" x14ac:dyDescent="0.2">
      <c r="A45">
        <v>5825</v>
      </c>
      <c r="B45" t="s">
        <v>43</v>
      </c>
      <c r="C45" s="2">
        <v>0</v>
      </c>
      <c r="D45" s="2">
        <v>105024</v>
      </c>
      <c r="E45" s="2">
        <f t="shared" si="2"/>
        <v>0</v>
      </c>
    </row>
    <row r="46" spans="1:5" x14ac:dyDescent="0.2">
      <c r="A46">
        <v>5850</v>
      </c>
      <c r="B46" t="s">
        <v>44</v>
      </c>
      <c r="C46" s="2">
        <v>0</v>
      </c>
      <c r="D46" s="2">
        <v>1800</v>
      </c>
      <c r="E46" s="2">
        <f t="shared" si="2"/>
        <v>0</v>
      </c>
    </row>
    <row r="47" spans="1:5" x14ac:dyDescent="0.2">
      <c r="A47">
        <v>5900</v>
      </c>
      <c r="B47" t="s">
        <v>45</v>
      </c>
      <c r="C47" s="2">
        <v>10688.85</v>
      </c>
      <c r="D47" s="2">
        <v>12300</v>
      </c>
      <c r="E47" s="2">
        <f t="shared" si="2"/>
        <v>1781.4750000000001</v>
      </c>
    </row>
    <row r="48" spans="1:5" x14ac:dyDescent="0.2">
      <c r="A48">
        <v>5901</v>
      </c>
      <c r="B48" t="s">
        <v>45</v>
      </c>
      <c r="C48" s="2">
        <v>153.56</v>
      </c>
      <c r="D48" s="2">
        <v>0</v>
      </c>
      <c r="E48" s="2">
        <f t="shared" si="2"/>
        <v>25.593333333333334</v>
      </c>
    </row>
    <row r="49" spans="1:5" x14ac:dyDescent="0.2">
      <c r="A49">
        <v>5950</v>
      </c>
      <c r="B49" t="s">
        <v>46</v>
      </c>
      <c r="C49" s="2">
        <v>1612.73</v>
      </c>
      <c r="D49" s="2">
        <v>936</v>
      </c>
      <c r="E49" s="2">
        <f t="shared" si="2"/>
        <v>268.78833333333336</v>
      </c>
    </row>
    <row r="50" spans="1:5" x14ac:dyDescent="0.2">
      <c r="A50">
        <v>6040</v>
      </c>
      <c r="B50" t="s">
        <v>47</v>
      </c>
      <c r="C50" s="2">
        <v>3290.8</v>
      </c>
      <c r="D50" s="2">
        <v>10694</v>
      </c>
      <c r="E50" s="2">
        <f t="shared" si="2"/>
        <v>548.4666666666667</v>
      </c>
    </row>
    <row r="51" spans="1:5" x14ac:dyDescent="0.2">
      <c r="A51">
        <v>6201</v>
      </c>
      <c r="B51" t="s">
        <v>48</v>
      </c>
      <c r="C51" s="2">
        <v>640.05999999999995</v>
      </c>
      <c r="D51" s="2">
        <v>0</v>
      </c>
      <c r="E51" s="2">
        <f t="shared" si="2"/>
        <v>106.67666666666666</v>
      </c>
    </row>
    <row r="52" spans="1:5" x14ac:dyDescent="0.2">
      <c r="A52">
        <v>6904</v>
      </c>
      <c r="B52" t="s">
        <v>49</v>
      </c>
      <c r="C52" s="2">
        <v>962.52</v>
      </c>
      <c r="D52" s="2">
        <v>0</v>
      </c>
      <c r="E52" s="2">
        <f t="shared" si="2"/>
        <v>160.41999999999999</v>
      </c>
    </row>
    <row r="53" spans="1:5" x14ac:dyDescent="0.2">
      <c r="C53" s="4">
        <f>SUM(C22:C52)</f>
        <v>280596.86</v>
      </c>
      <c r="D53" s="4">
        <f t="shared" ref="D53:E53" si="3">SUM(D22:D52)</f>
        <v>662365</v>
      </c>
      <c r="E53" s="4">
        <f t="shared" si="3"/>
        <v>46766.143333333326</v>
      </c>
    </row>
  </sheetData>
  <mergeCells count="3">
    <mergeCell ref="A1:B1"/>
    <mergeCell ref="A9:B9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A16E-9C14-3649-A60A-40D5DEEF16F8}">
  <dimension ref="A1:Q54"/>
  <sheetViews>
    <sheetView tabSelected="1" zoomScale="125" zoomScaleNormal="125" workbookViewId="0">
      <pane xSplit="1" ySplit="1" topLeftCell="B25" activePane="bottomRight" state="frozen"/>
      <selection pane="topRight" activeCell="B1" sqref="B1"/>
      <selection pane="bottomLeft" activeCell="A2" sqref="A2"/>
      <selection pane="bottomRight" activeCell="N45" sqref="N45"/>
    </sheetView>
  </sheetViews>
  <sheetFormatPr baseColWidth="10" defaultRowHeight="16" x14ac:dyDescent="0.2"/>
  <cols>
    <col min="1" max="1" width="5.1640625" bestFit="1" customWidth="1"/>
    <col min="2" max="2" width="28.5" bestFit="1" customWidth="1"/>
    <col min="3" max="15" width="15.5" style="2" customWidth="1"/>
    <col min="16" max="16" width="14" style="2" bestFit="1" customWidth="1"/>
    <col min="17" max="17" width="12.5" style="2" bestFit="1" customWidth="1"/>
  </cols>
  <sheetData>
    <row r="1" spans="1:17" x14ac:dyDescent="0.2">
      <c r="A1" s="11" t="s">
        <v>78</v>
      </c>
      <c r="B1" s="11"/>
      <c r="C1" s="7">
        <v>45292</v>
      </c>
      <c r="D1" s="7">
        <v>45323</v>
      </c>
      <c r="E1" s="7">
        <v>45352</v>
      </c>
      <c r="F1" s="7">
        <v>45383</v>
      </c>
      <c r="G1" s="7">
        <v>45413</v>
      </c>
      <c r="H1" s="7">
        <v>45444</v>
      </c>
      <c r="I1" s="7">
        <v>45474</v>
      </c>
      <c r="J1" s="7">
        <v>45505</v>
      </c>
      <c r="K1" s="7">
        <v>45536</v>
      </c>
      <c r="L1" s="7">
        <v>45566</v>
      </c>
      <c r="M1" s="7">
        <v>45597</v>
      </c>
      <c r="N1" s="7">
        <v>45627</v>
      </c>
      <c r="O1" s="7"/>
      <c r="P1" s="3"/>
      <c r="Q1" s="3"/>
    </row>
    <row r="2" spans="1:17" x14ac:dyDescent="0.2">
      <c r="A2">
        <v>4001</v>
      </c>
      <c r="B2" t="s">
        <v>0</v>
      </c>
      <c r="C2" s="2">
        <v>47958</v>
      </c>
      <c r="D2" s="2">
        <v>47958</v>
      </c>
      <c r="E2" s="2">
        <v>47958</v>
      </c>
      <c r="F2" s="2">
        <v>47958</v>
      </c>
      <c r="G2" s="2">
        <v>47958</v>
      </c>
      <c r="H2" s="2">
        <v>47958</v>
      </c>
      <c r="I2" s="2">
        <v>47958</v>
      </c>
      <c r="J2" s="2">
        <v>47958</v>
      </c>
      <c r="K2" s="2">
        <v>47958</v>
      </c>
      <c r="L2" s="2">
        <v>47958</v>
      </c>
      <c r="M2" s="2">
        <v>47958</v>
      </c>
      <c r="N2" s="2">
        <v>47958</v>
      </c>
      <c r="O2" s="2">
        <f>SUM(C2:N2)</f>
        <v>575496</v>
      </c>
    </row>
    <row r="3" spans="1:17" x14ac:dyDescent="0.2">
      <c r="A3">
        <v>4003</v>
      </c>
      <c r="B3" t="s">
        <v>1</v>
      </c>
      <c r="C3" s="2">
        <v>650</v>
      </c>
      <c r="D3" s="2">
        <v>650</v>
      </c>
      <c r="E3" s="2">
        <v>650</v>
      </c>
      <c r="F3" s="2">
        <v>650</v>
      </c>
      <c r="G3" s="2">
        <v>650</v>
      </c>
      <c r="H3" s="2">
        <v>650</v>
      </c>
      <c r="I3" s="2">
        <v>650</v>
      </c>
      <c r="J3" s="2">
        <v>650</v>
      </c>
      <c r="K3" s="2">
        <v>650</v>
      </c>
      <c r="L3" s="2">
        <v>650</v>
      </c>
      <c r="M3" s="2">
        <v>650</v>
      </c>
      <c r="N3" s="2">
        <v>650</v>
      </c>
      <c r="O3" s="2">
        <f>SUM(C3:N3)</f>
        <v>7800</v>
      </c>
    </row>
    <row r="4" spans="1:17" x14ac:dyDescent="0.2">
      <c r="A4">
        <v>4005</v>
      </c>
      <c r="B4" t="s">
        <v>17</v>
      </c>
      <c r="C4" s="2">
        <v>12</v>
      </c>
      <c r="D4" s="2">
        <v>12</v>
      </c>
      <c r="E4" s="2">
        <v>12</v>
      </c>
      <c r="F4" s="2">
        <v>12</v>
      </c>
      <c r="G4" s="2">
        <v>12</v>
      </c>
      <c r="H4" s="2">
        <v>12</v>
      </c>
      <c r="I4" s="2">
        <v>12</v>
      </c>
      <c r="J4" s="2">
        <v>12</v>
      </c>
      <c r="K4" s="2">
        <v>12</v>
      </c>
      <c r="L4" s="2">
        <v>12</v>
      </c>
      <c r="M4" s="2">
        <v>12</v>
      </c>
      <c r="N4" s="2">
        <v>12</v>
      </c>
      <c r="O4" s="2">
        <f>SUM(C4:N4)</f>
        <v>144</v>
      </c>
    </row>
    <row r="5" spans="1:17" x14ac:dyDescent="0.2">
      <c r="A5">
        <v>4006</v>
      </c>
      <c r="B5" t="s">
        <v>2</v>
      </c>
      <c r="C5" s="2">
        <v>42</v>
      </c>
      <c r="D5" s="2">
        <v>42</v>
      </c>
      <c r="E5" s="2">
        <v>42</v>
      </c>
      <c r="F5" s="2">
        <v>42</v>
      </c>
      <c r="G5" s="2">
        <v>42</v>
      </c>
      <c r="H5" s="2">
        <v>42</v>
      </c>
      <c r="I5" s="2">
        <v>42</v>
      </c>
      <c r="J5" s="2">
        <v>42</v>
      </c>
      <c r="K5" s="2">
        <v>42</v>
      </c>
      <c r="L5" s="2">
        <v>42</v>
      </c>
      <c r="M5" s="2">
        <v>42</v>
      </c>
      <c r="N5" s="2">
        <v>42</v>
      </c>
      <c r="O5" s="2">
        <f t="shared" ref="O5:O25" si="0">SUM(C5:N5)</f>
        <v>504</v>
      </c>
    </row>
    <row r="6" spans="1:17" x14ac:dyDescent="0.2">
      <c r="A6">
        <v>4100</v>
      </c>
      <c r="B6" t="s">
        <v>7</v>
      </c>
      <c r="C6" s="2">
        <v>520</v>
      </c>
      <c r="D6" s="2">
        <v>520</v>
      </c>
      <c r="E6" s="2">
        <v>520</v>
      </c>
      <c r="F6" s="2">
        <v>520</v>
      </c>
      <c r="G6" s="2">
        <v>520</v>
      </c>
      <c r="H6" s="2">
        <v>520</v>
      </c>
      <c r="I6" s="2">
        <v>520</v>
      </c>
      <c r="J6" s="2">
        <v>520</v>
      </c>
      <c r="K6" s="2">
        <v>520</v>
      </c>
      <c r="L6" s="2">
        <v>520</v>
      </c>
      <c r="M6" s="2">
        <v>520</v>
      </c>
      <c r="N6" s="2">
        <v>520</v>
      </c>
      <c r="O6" s="2">
        <f t="shared" si="0"/>
        <v>6240</v>
      </c>
    </row>
    <row r="7" spans="1:17" x14ac:dyDescent="0.2">
      <c r="A7">
        <v>4105</v>
      </c>
      <c r="B7" t="s">
        <v>8</v>
      </c>
      <c r="C7" s="2">
        <v>430</v>
      </c>
      <c r="D7" s="2">
        <v>430</v>
      </c>
      <c r="E7" s="2">
        <v>430</v>
      </c>
      <c r="F7" s="2">
        <v>430</v>
      </c>
      <c r="G7" s="2">
        <v>430</v>
      </c>
      <c r="H7" s="2">
        <v>430</v>
      </c>
      <c r="I7" s="2">
        <v>430</v>
      </c>
      <c r="J7" s="2">
        <v>430</v>
      </c>
      <c r="K7" s="2">
        <v>430</v>
      </c>
      <c r="L7" s="2">
        <v>430</v>
      </c>
      <c r="M7" s="2">
        <v>430</v>
      </c>
      <c r="N7" s="2">
        <v>430</v>
      </c>
      <c r="O7" s="2">
        <f t="shared" si="0"/>
        <v>5160</v>
      </c>
    </row>
    <row r="8" spans="1:17" x14ac:dyDescent="0.2">
      <c r="O8" s="4">
        <f>SUM(O2:O7)</f>
        <v>595344</v>
      </c>
    </row>
    <row r="9" spans="1:17" x14ac:dyDescent="0.2">
      <c r="A9" s="11" t="s">
        <v>14</v>
      </c>
      <c r="B9" s="11"/>
    </row>
    <row r="10" spans="1:17" x14ac:dyDescent="0.2">
      <c r="A10">
        <v>4013</v>
      </c>
      <c r="B10" t="s">
        <v>3</v>
      </c>
      <c r="C10" s="2">
        <v>60</v>
      </c>
      <c r="D10" s="2">
        <v>60</v>
      </c>
      <c r="E10" s="2">
        <v>60</v>
      </c>
      <c r="F10" s="2">
        <v>60</v>
      </c>
      <c r="G10" s="2">
        <v>60</v>
      </c>
      <c r="H10" s="2">
        <v>60</v>
      </c>
      <c r="I10" s="2">
        <v>60</v>
      </c>
      <c r="J10" s="2">
        <v>60</v>
      </c>
      <c r="K10" s="2">
        <v>60</v>
      </c>
      <c r="L10" s="2">
        <v>60</v>
      </c>
      <c r="M10" s="2">
        <v>60</v>
      </c>
      <c r="N10" s="2">
        <v>60</v>
      </c>
      <c r="O10" s="2">
        <f t="shared" si="0"/>
        <v>720</v>
      </c>
    </row>
    <row r="11" spans="1:17" x14ac:dyDescent="0.2">
      <c r="A11">
        <v>4015</v>
      </c>
      <c r="B11" t="s">
        <v>4</v>
      </c>
      <c r="C11" s="2">
        <v>356</v>
      </c>
      <c r="D11" s="2">
        <v>356</v>
      </c>
      <c r="E11" s="2">
        <v>356</v>
      </c>
      <c r="F11" s="2">
        <v>356</v>
      </c>
      <c r="G11" s="2">
        <v>356</v>
      </c>
      <c r="H11" s="2">
        <v>356</v>
      </c>
      <c r="I11" s="2">
        <v>356</v>
      </c>
      <c r="J11" s="2">
        <v>356</v>
      </c>
      <c r="K11" s="2">
        <v>356</v>
      </c>
      <c r="L11" s="2">
        <v>356</v>
      </c>
      <c r="M11" s="2">
        <v>356</v>
      </c>
      <c r="N11" s="2">
        <v>356</v>
      </c>
      <c r="O11" s="2">
        <f t="shared" si="0"/>
        <v>4272</v>
      </c>
    </row>
    <row r="12" spans="1:17" x14ac:dyDescent="0.2">
      <c r="A12">
        <v>4022</v>
      </c>
      <c r="B12" t="s">
        <v>5</v>
      </c>
      <c r="C12" s="2">
        <v>1200</v>
      </c>
      <c r="D12" s="2">
        <v>1200</v>
      </c>
      <c r="E12" s="2">
        <v>1200</v>
      </c>
      <c r="F12" s="2">
        <v>1200</v>
      </c>
      <c r="G12" s="2">
        <v>1200</v>
      </c>
      <c r="H12" s="2">
        <v>1200</v>
      </c>
      <c r="I12" s="2">
        <v>1200</v>
      </c>
      <c r="J12" s="2">
        <v>1200</v>
      </c>
      <c r="K12" s="2">
        <v>1200</v>
      </c>
      <c r="L12" s="2">
        <v>1200</v>
      </c>
      <c r="M12" s="2">
        <v>1200</v>
      </c>
      <c r="N12" s="2">
        <v>1200</v>
      </c>
      <c r="O12" s="2">
        <f t="shared" si="0"/>
        <v>14400</v>
      </c>
    </row>
    <row r="13" spans="1:17" x14ac:dyDescent="0.2">
      <c r="A13">
        <v>4040</v>
      </c>
      <c r="B13" t="s">
        <v>6</v>
      </c>
      <c r="C13" s="2">
        <f>30000/12</f>
        <v>2500</v>
      </c>
      <c r="D13" s="2">
        <f t="shared" ref="D13:N13" si="1">30000/12</f>
        <v>2500</v>
      </c>
      <c r="E13" s="2">
        <f t="shared" si="1"/>
        <v>2500</v>
      </c>
      <c r="F13" s="2">
        <f t="shared" si="1"/>
        <v>2500</v>
      </c>
      <c r="G13" s="2">
        <f t="shared" si="1"/>
        <v>2500</v>
      </c>
      <c r="H13" s="2">
        <f t="shared" si="1"/>
        <v>2500</v>
      </c>
      <c r="I13" s="2">
        <f t="shared" si="1"/>
        <v>2500</v>
      </c>
      <c r="J13" s="2">
        <f t="shared" si="1"/>
        <v>2500</v>
      </c>
      <c r="K13" s="2">
        <f t="shared" si="1"/>
        <v>2500</v>
      </c>
      <c r="L13" s="2">
        <f t="shared" si="1"/>
        <v>2500</v>
      </c>
      <c r="M13" s="2">
        <f t="shared" si="1"/>
        <v>2500</v>
      </c>
      <c r="N13" s="2">
        <f t="shared" si="1"/>
        <v>2500</v>
      </c>
      <c r="O13" s="2">
        <f t="shared" si="0"/>
        <v>30000</v>
      </c>
    </row>
    <row r="14" spans="1:17" x14ac:dyDescent="0.2">
      <c r="A14">
        <v>4110</v>
      </c>
      <c r="B14" t="s">
        <v>9</v>
      </c>
      <c r="C14" s="2">
        <v>15</v>
      </c>
      <c r="D14" s="2">
        <v>15</v>
      </c>
      <c r="E14" s="2">
        <v>15</v>
      </c>
      <c r="F14" s="2">
        <v>15</v>
      </c>
      <c r="G14" s="2">
        <v>15</v>
      </c>
      <c r="H14" s="2">
        <v>15</v>
      </c>
      <c r="I14" s="2">
        <v>15</v>
      </c>
      <c r="J14" s="2">
        <v>15</v>
      </c>
      <c r="K14" s="2">
        <v>15</v>
      </c>
      <c r="L14" s="2">
        <v>15</v>
      </c>
      <c r="M14" s="2">
        <v>15</v>
      </c>
      <c r="N14" s="2">
        <v>15</v>
      </c>
      <c r="O14" s="2">
        <f t="shared" si="0"/>
        <v>180</v>
      </c>
    </row>
    <row r="15" spans="1:17" x14ac:dyDescent="0.2">
      <c r="A15">
        <v>4301</v>
      </c>
      <c r="B15" t="s">
        <v>10</v>
      </c>
      <c r="C15" s="2">
        <f>30000/12</f>
        <v>2500</v>
      </c>
      <c r="D15" s="2">
        <f t="shared" ref="D15:N15" si="2">30000/12</f>
        <v>2500</v>
      </c>
      <c r="E15" s="2">
        <f t="shared" si="2"/>
        <v>2500</v>
      </c>
      <c r="F15" s="2">
        <f t="shared" si="2"/>
        <v>2500</v>
      </c>
      <c r="G15" s="2">
        <f t="shared" si="2"/>
        <v>2500</v>
      </c>
      <c r="H15" s="2">
        <f t="shared" si="2"/>
        <v>2500</v>
      </c>
      <c r="I15" s="2">
        <f t="shared" si="2"/>
        <v>2500</v>
      </c>
      <c r="J15" s="2">
        <f t="shared" si="2"/>
        <v>2500</v>
      </c>
      <c r="K15" s="2">
        <f t="shared" si="2"/>
        <v>2500</v>
      </c>
      <c r="L15" s="2">
        <f t="shared" si="2"/>
        <v>2500</v>
      </c>
      <c r="M15" s="2">
        <f t="shared" si="2"/>
        <v>2500</v>
      </c>
      <c r="N15" s="2">
        <f t="shared" si="2"/>
        <v>2500</v>
      </c>
      <c r="O15" s="2">
        <f t="shared" si="0"/>
        <v>30000</v>
      </c>
    </row>
    <row r="16" spans="1:17" x14ac:dyDescent="0.2">
      <c r="A16">
        <v>4304</v>
      </c>
      <c r="B16" t="s">
        <v>11</v>
      </c>
      <c r="C16" s="2">
        <v>30</v>
      </c>
      <c r="D16" s="2">
        <v>30</v>
      </c>
      <c r="E16" s="2">
        <v>30</v>
      </c>
      <c r="F16" s="2">
        <v>30</v>
      </c>
      <c r="G16" s="2">
        <v>30</v>
      </c>
      <c r="H16" s="2">
        <v>30</v>
      </c>
      <c r="I16" s="2">
        <v>30</v>
      </c>
      <c r="J16" s="2">
        <v>30</v>
      </c>
      <c r="K16" s="2">
        <v>30</v>
      </c>
      <c r="L16" s="2">
        <v>30</v>
      </c>
      <c r="M16" s="2">
        <v>30</v>
      </c>
      <c r="N16" s="2">
        <v>30</v>
      </c>
      <c r="O16" s="2">
        <f t="shared" si="0"/>
        <v>360</v>
      </c>
    </row>
    <row r="17" spans="1:17" x14ac:dyDescent="0.2">
      <c r="A17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f t="shared" si="0"/>
        <v>0</v>
      </c>
    </row>
    <row r="18" spans="1:17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SUM(O10:O17)</f>
        <v>79932</v>
      </c>
      <c r="P18" s="4">
        <f>O8+O18</f>
        <v>675276</v>
      </c>
      <c r="Q18" s="4"/>
    </row>
    <row r="21" spans="1:17" x14ac:dyDescent="0.2">
      <c r="A21" s="11" t="s">
        <v>18</v>
      </c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>
        <f t="shared" si="0"/>
        <v>0</v>
      </c>
      <c r="P21" s="3" t="s">
        <v>16</v>
      </c>
      <c r="Q21" s="3"/>
    </row>
    <row r="22" spans="1:17" x14ac:dyDescent="0.2">
      <c r="A22">
        <v>5100</v>
      </c>
      <c r="B22" t="s">
        <v>19</v>
      </c>
      <c r="C22" s="2">
        <f>25500/12</f>
        <v>2125</v>
      </c>
      <c r="D22" s="2">
        <f t="shared" ref="D22:N22" si="3">25500/12</f>
        <v>2125</v>
      </c>
      <c r="E22" s="2">
        <f t="shared" si="3"/>
        <v>2125</v>
      </c>
      <c r="F22" s="2">
        <f t="shared" si="3"/>
        <v>2125</v>
      </c>
      <c r="G22" s="2">
        <f t="shared" si="3"/>
        <v>2125</v>
      </c>
      <c r="H22" s="2">
        <f t="shared" si="3"/>
        <v>2125</v>
      </c>
      <c r="I22" s="2">
        <f t="shared" si="3"/>
        <v>2125</v>
      </c>
      <c r="J22" s="2">
        <f t="shared" si="3"/>
        <v>2125</v>
      </c>
      <c r="K22" s="2">
        <f t="shared" si="3"/>
        <v>2125</v>
      </c>
      <c r="L22" s="2">
        <f t="shared" si="3"/>
        <v>2125</v>
      </c>
      <c r="M22" s="2">
        <f t="shared" si="3"/>
        <v>2125</v>
      </c>
      <c r="N22" s="2">
        <f t="shared" si="3"/>
        <v>2125</v>
      </c>
      <c r="O22" s="2">
        <f t="shared" si="0"/>
        <v>25500</v>
      </c>
      <c r="P22" s="2">
        <v>19800</v>
      </c>
    </row>
    <row r="23" spans="1:17" x14ac:dyDescent="0.2">
      <c r="A23">
        <v>5102</v>
      </c>
      <c r="B23" t="s">
        <v>20</v>
      </c>
      <c r="C23" s="2">
        <v>450</v>
      </c>
      <c r="D23" s="2">
        <v>450</v>
      </c>
      <c r="E23" s="2">
        <v>450</v>
      </c>
      <c r="F23" s="2">
        <v>450</v>
      </c>
      <c r="G23" s="2">
        <v>450</v>
      </c>
      <c r="H23" s="2">
        <v>450</v>
      </c>
      <c r="I23" s="2">
        <v>450</v>
      </c>
      <c r="J23" s="2">
        <v>450</v>
      </c>
      <c r="K23" s="2">
        <v>450</v>
      </c>
      <c r="L23" s="2">
        <v>450</v>
      </c>
      <c r="M23" s="2">
        <v>450</v>
      </c>
      <c r="N23" s="2">
        <v>450</v>
      </c>
      <c r="O23" s="2">
        <f t="shared" si="0"/>
        <v>5400</v>
      </c>
      <c r="P23" s="2">
        <v>5000</v>
      </c>
    </row>
    <row r="24" spans="1:17" x14ac:dyDescent="0.2">
      <c r="A24">
        <v>5120</v>
      </c>
      <c r="B24" t="s">
        <v>21</v>
      </c>
      <c r="C24" s="2">
        <v>0</v>
      </c>
      <c r="D24" s="2">
        <v>0</v>
      </c>
      <c r="E24" s="2">
        <v>0</v>
      </c>
      <c r="F24" s="2">
        <v>2100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f t="shared" si="0"/>
        <v>2100</v>
      </c>
      <c r="P24" s="2">
        <v>2000</v>
      </c>
    </row>
    <row r="25" spans="1:17" x14ac:dyDescent="0.2">
      <c r="A25">
        <v>5121</v>
      </c>
      <c r="B25" t="s">
        <v>22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f t="shared" si="0"/>
        <v>0</v>
      </c>
      <c r="P25" s="2">
        <v>0</v>
      </c>
    </row>
    <row r="26" spans="1:17" s="8" customFormat="1" x14ac:dyDescent="0.2">
      <c r="A26" s="8">
        <v>5225</v>
      </c>
      <c r="B26" s="8" t="s">
        <v>23</v>
      </c>
      <c r="C26" s="9">
        <v>210</v>
      </c>
      <c r="D26" s="9">
        <v>210</v>
      </c>
      <c r="E26" s="9">
        <v>210</v>
      </c>
      <c r="F26" s="9">
        <v>2000</v>
      </c>
      <c r="G26" s="9">
        <v>210</v>
      </c>
      <c r="H26" s="9">
        <v>5000</v>
      </c>
      <c r="I26" s="9">
        <v>210</v>
      </c>
      <c r="J26" s="9">
        <v>4000</v>
      </c>
      <c r="K26" s="9">
        <v>210</v>
      </c>
      <c r="L26" s="9">
        <v>4000</v>
      </c>
      <c r="M26" s="9">
        <v>2000</v>
      </c>
      <c r="N26" s="9">
        <v>4000</v>
      </c>
      <c r="O26" s="9">
        <f t="shared" ref="O26:O51" si="4">SUM(C26:N26)</f>
        <v>22260</v>
      </c>
      <c r="P26" s="9">
        <v>2500</v>
      </c>
      <c r="Q26" s="9"/>
    </row>
    <row r="27" spans="1:17" x14ac:dyDescent="0.2">
      <c r="A27">
        <v>5250</v>
      </c>
      <c r="B27" t="s">
        <v>24</v>
      </c>
      <c r="C27" s="2">
        <v>50</v>
      </c>
      <c r="D27" s="2">
        <v>50</v>
      </c>
      <c r="E27" s="2">
        <v>50</v>
      </c>
      <c r="F27" s="2">
        <v>50</v>
      </c>
      <c r="G27" s="2">
        <v>50</v>
      </c>
      <c r="H27" s="2">
        <v>50</v>
      </c>
      <c r="I27" s="2">
        <v>50</v>
      </c>
      <c r="J27" s="2">
        <v>50</v>
      </c>
      <c r="K27" s="2">
        <v>50</v>
      </c>
      <c r="L27" s="2">
        <v>50</v>
      </c>
      <c r="M27" s="2">
        <v>50</v>
      </c>
      <c r="N27" s="2">
        <v>50</v>
      </c>
      <c r="O27" s="2">
        <f t="shared" si="4"/>
        <v>600</v>
      </c>
      <c r="P27" s="2">
        <v>576</v>
      </c>
    </row>
    <row r="28" spans="1:17" x14ac:dyDescent="0.2">
      <c r="A28">
        <v>5275</v>
      </c>
      <c r="B28" t="s">
        <v>25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f t="shared" si="4"/>
        <v>0</v>
      </c>
      <c r="P28" s="2">
        <v>78800</v>
      </c>
    </row>
    <row r="29" spans="1:17" x14ac:dyDescent="0.2">
      <c r="A29">
        <v>5300</v>
      </c>
      <c r="B29" t="s">
        <v>26</v>
      </c>
      <c r="C29" s="2">
        <v>2000</v>
      </c>
      <c r="D29" s="2">
        <v>2000</v>
      </c>
      <c r="E29" s="2">
        <v>2000</v>
      </c>
      <c r="F29" s="2">
        <v>2000</v>
      </c>
      <c r="G29" s="2">
        <v>2000</v>
      </c>
      <c r="H29" s="2">
        <v>2000</v>
      </c>
      <c r="I29" s="2">
        <v>2000</v>
      </c>
      <c r="J29" s="2">
        <v>2000</v>
      </c>
      <c r="K29" s="2">
        <v>2000</v>
      </c>
      <c r="L29" s="2">
        <v>2000</v>
      </c>
      <c r="M29" s="2">
        <v>2000</v>
      </c>
      <c r="N29" s="2">
        <v>2000</v>
      </c>
      <c r="O29" s="2">
        <f t="shared" si="4"/>
        <v>24000</v>
      </c>
      <c r="P29" s="2">
        <v>24000</v>
      </c>
    </row>
    <row r="30" spans="1:17" x14ac:dyDescent="0.2">
      <c r="A30">
        <v>5325</v>
      </c>
      <c r="B30" t="s">
        <v>27</v>
      </c>
      <c r="C30" s="2">
        <f>62000/12</f>
        <v>5166.666666666667</v>
      </c>
      <c r="D30" s="2">
        <f t="shared" ref="D30:N30" si="5">62000/12</f>
        <v>5166.666666666667</v>
      </c>
      <c r="E30" s="2">
        <f t="shared" si="5"/>
        <v>5166.666666666667</v>
      </c>
      <c r="F30" s="2">
        <f t="shared" si="5"/>
        <v>5166.666666666667</v>
      </c>
      <c r="G30" s="2">
        <f t="shared" si="5"/>
        <v>5166.666666666667</v>
      </c>
      <c r="H30" s="2">
        <f t="shared" si="5"/>
        <v>5166.666666666667</v>
      </c>
      <c r="I30" s="2">
        <f t="shared" si="5"/>
        <v>5166.666666666667</v>
      </c>
      <c r="J30" s="2">
        <f t="shared" si="5"/>
        <v>5166.666666666667</v>
      </c>
      <c r="K30" s="2">
        <f t="shared" si="5"/>
        <v>5166.666666666667</v>
      </c>
      <c r="L30" s="2">
        <f t="shared" si="5"/>
        <v>5166.666666666667</v>
      </c>
      <c r="M30" s="2">
        <f t="shared" si="5"/>
        <v>5166.666666666667</v>
      </c>
      <c r="N30" s="2">
        <f t="shared" si="5"/>
        <v>5166.666666666667</v>
      </c>
      <c r="O30" s="2">
        <f t="shared" si="4"/>
        <v>61999.999999999993</v>
      </c>
      <c r="P30" s="2">
        <v>51600</v>
      </c>
    </row>
    <row r="31" spans="1:17" x14ac:dyDescent="0.2">
      <c r="A31">
        <v>5350</v>
      </c>
      <c r="B31" t="s">
        <v>28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6827.53</v>
      </c>
      <c r="O31" s="2">
        <f t="shared" si="4"/>
        <v>6827.53</v>
      </c>
      <c r="P31" s="2">
        <v>6150</v>
      </c>
    </row>
    <row r="32" spans="1:17" x14ac:dyDescent="0.2">
      <c r="A32">
        <v>5400</v>
      </c>
      <c r="B32" t="s">
        <v>29</v>
      </c>
      <c r="C32" s="2">
        <v>28600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4"/>
        <v>28600</v>
      </c>
      <c r="P32" s="2">
        <v>25896</v>
      </c>
    </row>
    <row r="33" spans="1:16" x14ac:dyDescent="0.2">
      <c r="A33">
        <v>5425</v>
      </c>
      <c r="B33" t="s">
        <v>31</v>
      </c>
      <c r="C33" s="2">
        <v>14000</v>
      </c>
      <c r="D33" s="2">
        <v>14000</v>
      </c>
      <c r="E33" s="2">
        <v>14000</v>
      </c>
      <c r="F33" s="2">
        <v>14000</v>
      </c>
      <c r="G33" s="2">
        <v>14000</v>
      </c>
      <c r="H33" s="2">
        <v>14000</v>
      </c>
      <c r="I33" s="2">
        <v>14000</v>
      </c>
      <c r="J33" s="2">
        <v>14000</v>
      </c>
      <c r="K33" s="2">
        <v>14000</v>
      </c>
      <c r="L33" s="2">
        <v>14000</v>
      </c>
      <c r="M33" s="2">
        <v>14000</v>
      </c>
      <c r="N33" s="2">
        <v>14000</v>
      </c>
      <c r="O33" s="2">
        <f t="shared" si="4"/>
        <v>168000</v>
      </c>
      <c r="P33" s="2">
        <v>156000</v>
      </c>
    </row>
    <row r="34" spans="1:16" x14ac:dyDescent="0.2">
      <c r="A34">
        <v>5475</v>
      </c>
      <c r="B34" t="s">
        <v>32</v>
      </c>
      <c r="C34" s="2">
        <v>1300</v>
      </c>
      <c r="D34" s="2">
        <v>1300</v>
      </c>
      <c r="E34" s="2">
        <v>1300</v>
      </c>
      <c r="F34" s="2">
        <v>1300</v>
      </c>
      <c r="G34" s="2">
        <v>1300</v>
      </c>
      <c r="H34" s="2">
        <v>1300</v>
      </c>
      <c r="I34" s="2">
        <v>1300</v>
      </c>
      <c r="J34" s="2">
        <v>1300</v>
      </c>
      <c r="K34" s="2">
        <v>1300</v>
      </c>
      <c r="L34" s="2">
        <v>1300</v>
      </c>
      <c r="M34" s="2">
        <v>1300</v>
      </c>
      <c r="N34" s="2">
        <v>1300</v>
      </c>
      <c r="O34" s="2">
        <f t="shared" si="4"/>
        <v>15600</v>
      </c>
      <c r="P34" s="2">
        <v>15000</v>
      </c>
    </row>
    <row r="35" spans="1:16" x14ac:dyDescent="0.2">
      <c r="A35">
        <v>5500</v>
      </c>
      <c r="B35" t="s">
        <v>33</v>
      </c>
      <c r="C35" s="2">
        <v>95</v>
      </c>
      <c r="D35" s="2">
        <v>95</v>
      </c>
      <c r="E35" s="2">
        <v>95</v>
      </c>
      <c r="F35" s="2">
        <v>95</v>
      </c>
      <c r="G35" s="2">
        <v>95</v>
      </c>
      <c r="H35" s="2">
        <v>95</v>
      </c>
      <c r="I35" s="2">
        <v>95</v>
      </c>
      <c r="J35" s="2">
        <v>95</v>
      </c>
      <c r="K35" s="2">
        <v>95</v>
      </c>
      <c r="L35" s="2">
        <v>95</v>
      </c>
      <c r="M35" s="2">
        <v>95</v>
      </c>
      <c r="N35" s="2">
        <v>95</v>
      </c>
      <c r="O35" s="2">
        <f t="shared" si="4"/>
        <v>1140</v>
      </c>
      <c r="P35" s="2">
        <v>1140</v>
      </c>
    </row>
    <row r="36" spans="1:16" x14ac:dyDescent="0.2">
      <c r="A36">
        <v>5550</v>
      </c>
      <c r="B36" t="s">
        <v>34</v>
      </c>
      <c r="C36" s="2">
        <v>4200</v>
      </c>
      <c r="D36" s="2">
        <v>4200</v>
      </c>
      <c r="E36" s="2">
        <v>4200</v>
      </c>
      <c r="F36" s="2">
        <v>4200</v>
      </c>
      <c r="G36" s="2">
        <v>4200</v>
      </c>
      <c r="H36" s="2">
        <v>4200</v>
      </c>
      <c r="I36" s="2">
        <v>4200</v>
      </c>
      <c r="J36" s="2">
        <v>4200</v>
      </c>
      <c r="K36" s="2">
        <v>4200</v>
      </c>
      <c r="L36" s="2">
        <v>4200</v>
      </c>
      <c r="M36" s="2">
        <v>4200</v>
      </c>
      <c r="N36" s="2">
        <v>4200</v>
      </c>
      <c r="O36" s="2">
        <f t="shared" si="4"/>
        <v>50400</v>
      </c>
      <c r="P36" s="2">
        <v>50000</v>
      </c>
    </row>
    <row r="37" spans="1:16" x14ac:dyDescent="0.2">
      <c r="A37">
        <v>5600</v>
      </c>
      <c r="B37" t="s">
        <v>35</v>
      </c>
      <c r="C37" s="2">
        <v>250</v>
      </c>
      <c r="D37" s="2">
        <v>250</v>
      </c>
      <c r="E37" s="2">
        <v>250</v>
      </c>
      <c r="F37" s="2">
        <v>250</v>
      </c>
      <c r="G37" s="2">
        <v>250</v>
      </c>
      <c r="H37" s="2">
        <v>250</v>
      </c>
      <c r="I37" s="2">
        <v>250</v>
      </c>
      <c r="J37" s="2">
        <v>250</v>
      </c>
      <c r="K37" s="2">
        <v>250</v>
      </c>
      <c r="L37" s="2">
        <v>250</v>
      </c>
      <c r="M37" s="2">
        <v>250</v>
      </c>
      <c r="N37" s="2">
        <v>250</v>
      </c>
      <c r="O37" s="2">
        <f t="shared" si="4"/>
        <v>3000</v>
      </c>
      <c r="P37" s="2">
        <v>3000</v>
      </c>
    </row>
    <row r="38" spans="1:16" x14ac:dyDescent="0.2">
      <c r="A38">
        <v>5650</v>
      </c>
      <c r="B38" t="s">
        <v>36</v>
      </c>
      <c r="C38" s="2">
        <v>1750</v>
      </c>
      <c r="D38" s="2">
        <v>1750</v>
      </c>
      <c r="E38" s="2">
        <v>1750</v>
      </c>
      <c r="F38" s="2">
        <v>1750</v>
      </c>
      <c r="G38" s="2">
        <v>1750</v>
      </c>
      <c r="H38" s="2">
        <v>1750</v>
      </c>
      <c r="I38" s="2">
        <v>1750</v>
      </c>
      <c r="J38" s="2">
        <v>1750</v>
      </c>
      <c r="K38" s="2">
        <v>1750</v>
      </c>
      <c r="L38" s="2">
        <v>1750</v>
      </c>
      <c r="M38" s="2">
        <v>1750</v>
      </c>
      <c r="N38" s="2">
        <v>1750</v>
      </c>
      <c r="O38" s="2">
        <f t="shared" si="4"/>
        <v>21000</v>
      </c>
      <c r="P38" s="2">
        <v>18000</v>
      </c>
    </row>
    <row r="39" spans="1:16" x14ac:dyDescent="0.2">
      <c r="A39">
        <v>5675</v>
      </c>
      <c r="B39" t="s">
        <v>37</v>
      </c>
      <c r="C39" s="2">
        <v>2900</v>
      </c>
      <c r="D39" s="2">
        <v>2900</v>
      </c>
      <c r="E39" s="2">
        <v>2900</v>
      </c>
      <c r="F39" s="2">
        <v>2900</v>
      </c>
      <c r="G39" s="2">
        <v>2900</v>
      </c>
      <c r="H39" s="2">
        <v>2900</v>
      </c>
      <c r="I39" s="2">
        <v>2900</v>
      </c>
      <c r="J39" s="2">
        <v>2900</v>
      </c>
      <c r="K39" s="2">
        <v>2900</v>
      </c>
      <c r="L39" s="2">
        <v>2900</v>
      </c>
      <c r="M39" s="2">
        <v>2900</v>
      </c>
      <c r="N39" s="2">
        <v>2900</v>
      </c>
      <c r="O39" s="2">
        <f t="shared" si="4"/>
        <v>34800</v>
      </c>
      <c r="P39" s="2">
        <v>33683</v>
      </c>
    </row>
    <row r="40" spans="1:16" x14ac:dyDescent="0.2">
      <c r="A40">
        <v>5700</v>
      </c>
      <c r="B40" t="s">
        <v>38</v>
      </c>
      <c r="C40" s="2">
        <v>2885</v>
      </c>
      <c r="D40" s="2">
        <v>2885</v>
      </c>
      <c r="E40" s="2">
        <v>2885</v>
      </c>
      <c r="F40" s="2">
        <v>2885</v>
      </c>
      <c r="G40" s="2">
        <v>2885</v>
      </c>
      <c r="H40" s="2">
        <v>2885</v>
      </c>
      <c r="I40" s="2">
        <v>2885</v>
      </c>
      <c r="J40" s="2">
        <v>2885</v>
      </c>
      <c r="K40" s="2">
        <v>2885</v>
      </c>
      <c r="L40" s="2">
        <v>2885</v>
      </c>
      <c r="M40" s="2">
        <v>2885</v>
      </c>
      <c r="N40" s="2">
        <v>2885</v>
      </c>
      <c r="O40" s="2">
        <f t="shared" si="4"/>
        <v>34620</v>
      </c>
      <c r="P40" s="2">
        <v>29736</v>
      </c>
    </row>
    <row r="41" spans="1:16" x14ac:dyDescent="0.2">
      <c r="A41">
        <v>5710</v>
      </c>
      <c r="B41" t="s">
        <v>39</v>
      </c>
      <c r="C41" s="2">
        <v>150</v>
      </c>
      <c r="D41" s="2">
        <v>150</v>
      </c>
      <c r="E41" s="2">
        <v>150</v>
      </c>
      <c r="F41" s="2">
        <v>150</v>
      </c>
      <c r="G41" s="2">
        <v>150</v>
      </c>
      <c r="H41" s="2">
        <v>150</v>
      </c>
      <c r="I41" s="2">
        <v>150</v>
      </c>
      <c r="J41" s="2">
        <v>150</v>
      </c>
      <c r="K41" s="2">
        <v>150</v>
      </c>
      <c r="L41" s="2">
        <v>150</v>
      </c>
      <c r="M41" s="2">
        <v>150</v>
      </c>
      <c r="N41" s="2">
        <v>150</v>
      </c>
      <c r="O41" s="2">
        <f t="shared" si="4"/>
        <v>1800</v>
      </c>
      <c r="P41" s="2">
        <v>1020</v>
      </c>
    </row>
    <row r="42" spans="1:16" x14ac:dyDescent="0.2">
      <c r="A42">
        <v>5725</v>
      </c>
      <c r="B42" t="s">
        <v>40</v>
      </c>
      <c r="C42" s="2">
        <f>650/12</f>
        <v>54.166666666666664</v>
      </c>
      <c r="D42" s="2">
        <f t="shared" ref="D42:N42" si="6">650/12</f>
        <v>54.166666666666664</v>
      </c>
      <c r="E42" s="2">
        <f t="shared" si="6"/>
        <v>54.166666666666664</v>
      </c>
      <c r="F42" s="2">
        <f t="shared" si="6"/>
        <v>54.166666666666664</v>
      </c>
      <c r="G42" s="2">
        <f t="shared" si="6"/>
        <v>54.166666666666664</v>
      </c>
      <c r="H42" s="2">
        <f t="shared" si="6"/>
        <v>54.166666666666664</v>
      </c>
      <c r="I42" s="2">
        <f t="shared" si="6"/>
        <v>54.166666666666664</v>
      </c>
      <c r="J42" s="2">
        <f t="shared" si="6"/>
        <v>54.166666666666664</v>
      </c>
      <c r="K42" s="2">
        <f t="shared" si="6"/>
        <v>54.166666666666664</v>
      </c>
      <c r="L42" s="2">
        <f t="shared" si="6"/>
        <v>54.166666666666664</v>
      </c>
      <c r="M42" s="2">
        <f t="shared" si="6"/>
        <v>54.166666666666664</v>
      </c>
      <c r="N42" s="2">
        <f t="shared" si="6"/>
        <v>54.166666666666664</v>
      </c>
      <c r="O42" s="2">
        <f t="shared" si="4"/>
        <v>650</v>
      </c>
      <c r="P42" s="2">
        <v>450</v>
      </c>
    </row>
    <row r="43" spans="1:16" x14ac:dyDescent="0.2">
      <c r="A43">
        <v>5730</v>
      </c>
      <c r="B43" t="s">
        <v>41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 t="shared" si="4"/>
        <v>0</v>
      </c>
      <c r="P43" s="2">
        <v>120</v>
      </c>
    </row>
    <row r="44" spans="1:16" x14ac:dyDescent="0.2">
      <c r="A44">
        <v>5750</v>
      </c>
      <c r="B44" t="s">
        <v>42</v>
      </c>
      <c r="C44" s="2">
        <v>600</v>
      </c>
      <c r="D44" s="2">
        <v>600</v>
      </c>
      <c r="E44" s="2">
        <v>600</v>
      </c>
      <c r="F44" s="2">
        <v>600</v>
      </c>
      <c r="G44" s="2">
        <v>600</v>
      </c>
      <c r="H44" s="2">
        <v>600</v>
      </c>
      <c r="I44" s="2">
        <v>600</v>
      </c>
      <c r="J44" s="2">
        <v>600</v>
      </c>
      <c r="K44" s="2">
        <v>600</v>
      </c>
      <c r="L44" s="2">
        <v>600</v>
      </c>
      <c r="M44" s="2">
        <v>600</v>
      </c>
      <c r="N44" s="2">
        <v>600</v>
      </c>
      <c r="O44" s="2">
        <f t="shared" si="4"/>
        <v>7200</v>
      </c>
      <c r="P44" s="2">
        <v>7140</v>
      </c>
    </row>
    <row r="45" spans="1:16" x14ac:dyDescent="0.2">
      <c r="A45">
        <v>5825</v>
      </c>
      <c r="B45" t="s">
        <v>43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f>17516+78800+5200+8172.47-2000</f>
        <v>107688.47</v>
      </c>
      <c r="O45" s="2">
        <f t="shared" si="4"/>
        <v>107688.47</v>
      </c>
      <c r="P45" s="2">
        <v>105024</v>
      </c>
    </row>
    <row r="46" spans="1:16" x14ac:dyDescent="0.2">
      <c r="A46">
        <v>5850</v>
      </c>
      <c r="B46" t="s">
        <v>44</v>
      </c>
      <c r="C46" s="2">
        <v>150</v>
      </c>
      <c r="D46" s="2">
        <v>150</v>
      </c>
      <c r="E46" s="2">
        <v>150</v>
      </c>
      <c r="F46" s="2">
        <v>150</v>
      </c>
      <c r="G46" s="2">
        <v>150</v>
      </c>
      <c r="H46" s="2">
        <v>150</v>
      </c>
      <c r="I46" s="2">
        <v>150</v>
      </c>
      <c r="J46" s="2">
        <v>150</v>
      </c>
      <c r="K46" s="2">
        <v>150</v>
      </c>
      <c r="L46" s="2">
        <v>150</v>
      </c>
      <c r="M46" s="2">
        <v>150</v>
      </c>
      <c r="N46" s="2">
        <v>150</v>
      </c>
      <c r="O46" s="2">
        <f t="shared" si="4"/>
        <v>1800</v>
      </c>
      <c r="P46" s="2">
        <v>1800</v>
      </c>
    </row>
    <row r="47" spans="1:16" x14ac:dyDescent="0.2">
      <c r="A47">
        <v>5900</v>
      </c>
      <c r="B47" t="s">
        <v>45</v>
      </c>
      <c r="C47" s="2">
        <f>18350/12</f>
        <v>1529.1666666666667</v>
      </c>
      <c r="D47" s="2">
        <f t="shared" ref="D47:N47" si="7">18350/12</f>
        <v>1529.1666666666667</v>
      </c>
      <c r="E47" s="2">
        <f t="shared" si="7"/>
        <v>1529.1666666666667</v>
      </c>
      <c r="F47" s="2">
        <f t="shared" si="7"/>
        <v>1529.1666666666667</v>
      </c>
      <c r="G47" s="2">
        <f t="shared" si="7"/>
        <v>1529.1666666666667</v>
      </c>
      <c r="H47" s="2">
        <f t="shared" si="7"/>
        <v>1529.1666666666667</v>
      </c>
      <c r="I47" s="2">
        <f t="shared" si="7"/>
        <v>1529.1666666666667</v>
      </c>
      <c r="J47" s="2">
        <f t="shared" si="7"/>
        <v>1529.1666666666667</v>
      </c>
      <c r="K47" s="2">
        <f t="shared" si="7"/>
        <v>1529.1666666666667</v>
      </c>
      <c r="L47" s="2">
        <f t="shared" si="7"/>
        <v>1529.1666666666667</v>
      </c>
      <c r="M47" s="2">
        <f t="shared" si="7"/>
        <v>1529.1666666666667</v>
      </c>
      <c r="N47" s="2">
        <f t="shared" si="7"/>
        <v>1529.1666666666667</v>
      </c>
      <c r="O47" s="2">
        <f t="shared" si="4"/>
        <v>18350</v>
      </c>
      <c r="P47" s="2">
        <v>12300</v>
      </c>
    </row>
    <row r="48" spans="1:16" x14ac:dyDescent="0.2">
      <c r="A48">
        <v>5950</v>
      </c>
      <c r="B48" t="s">
        <v>46</v>
      </c>
      <c r="C48" s="2">
        <v>100</v>
      </c>
      <c r="D48" s="2">
        <v>100</v>
      </c>
      <c r="E48" s="2">
        <v>100</v>
      </c>
      <c r="F48" s="2">
        <v>100</v>
      </c>
      <c r="G48" s="2">
        <v>100</v>
      </c>
      <c r="H48" s="2">
        <v>100</v>
      </c>
      <c r="I48" s="2">
        <v>100</v>
      </c>
      <c r="J48" s="2">
        <v>100</v>
      </c>
      <c r="K48" s="2">
        <v>100</v>
      </c>
      <c r="L48" s="2">
        <v>100</v>
      </c>
      <c r="M48" s="2">
        <v>100</v>
      </c>
      <c r="N48" s="2">
        <v>100</v>
      </c>
      <c r="O48" s="2">
        <f t="shared" si="4"/>
        <v>1200</v>
      </c>
      <c r="P48" s="2">
        <v>936</v>
      </c>
    </row>
    <row r="49" spans="1:17" x14ac:dyDescent="0.2">
      <c r="A49">
        <v>6040</v>
      </c>
      <c r="B49" t="s">
        <v>47</v>
      </c>
      <c r="C49" s="2">
        <v>895</v>
      </c>
      <c r="D49" s="2">
        <v>895</v>
      </c>
      <c r="E49" s="2">
        <v>895</v>
      </c>
      <c r="F49" s="2">
        <v>895</v>
      </c>
      <c r="G49" s="2">
        <v>895</v>
      </c>
      <c r="H49" s="2">
        <v>895</v>
      </c>
      <c r="I49" s="2">
        <v>895</v>
      </c>
      <c r="J49" s="2">
        <v>895</v>
      </c>
      <c r="K49" s="2">
        <v>895</v>
      </c>
      <c r="L49" s="2">
        <v>895</v>
      </c>
      <c r="M49" s="2">
        <v>895</v>
      </c>
      <c r="N49" s="2">
        <v>895</v>
      </c>
      <c r="O49" s="2">
        <f t="shared" si="4"/>
        <v>10740</v>
      </c>
      <c r="P49" s="2">
        <v>10694</v>
      </c>
    </row>
    <row r="50" spans="1:17" x14ac:dyDescent="0.2">
      <c r="A50">
        <v>6201</v>
      </c>
      <c r="B50" t="s">
        <v>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4"/>
        <v>0</v>
      </c>
      <c r="P50" s="2">
        <v>0</v>
      </c>
    </row>
    <row r="51" spans="1:17" x14ac:dyDescent="0.2">
      <c r="A51">
        <v>6904</v>
      </c>
      <c r="B51" t="s">
        <v>49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20000</v>
      </c>
      <c r="O51" s="2">
        <f t="shared" si="4"/>
        <v>20000</v>
      </c>
      <c r="P51" s="2">
        <v>0</v>
      </c>
    </row>
    <row r="52" spans="1:17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>
        <f>SUM(O22:O51)</f>
        <v>675276</v>
      </c>
      <c r="P52" s="4">
        <f>SUM(P22:P51)</f>
        <v>662365</v>
      </c>
      <c r="Q52" s="4"/>
    </row>
    <row r="54" spans="1:17" x14ac:dyDescent="0.2">
      <c r="N54" s="2" t="s">
        <v>73</v>
      </c>
      <c r="O54" s="2">
        <f>P18-O52</f>
        <v>0</v>
      </c>
    </row>
  </sheetData>
  <mergeCells count="3">
    <mergeCell ref="A1:B1"/>
    <mergeCell ref="A9:B9"/>
    <mergeCell ref="A21:B2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BA73-E346-2447-8B0F-73AA87A68484}">
  <dimension ref="A1:H19"/>
  <sheetViews>
    <sheetView workbookViewId="0">
      <selection activeCell="H15" sqref="H15"/>
    </sheetView>
  </sheetViews>
  <sheetFormatPr baseColWidth="10" defaultRowHeight="16" x14ac:dyDescent="0.2"/>
  <cols>
    <col min="1" max="1" width="5.1640625" bestFit="1" customWidth="1"/>
    <col min="2" max="2" width="28.5" bestFit="1" customWidth="1"/>
    <col min="3" max="3" width="15.5" style="2" bestFit="1" customWidth="1"/>
    <col min="4" max="4" width="14" style="2" bestFit="1" customWidth="1"/>
    <col min="5" max="5" width="12.5" style="2" bestFit="1" customWidth="1"/>
    <col min="6" max="6" width="11.5" bestFit="1" customWidth="1"/>
    <col min="8" max="8" width="12.5" bestFit="1" customWidth="1"/>
  </cols>
  <sheetData>
    <row r="1" spans="1:8" x14ac:dyDescent="0.2">
      <c r="A1" s="11" t="s">
        <v>13</v>
      </c>
      <c r="B1" s="11"/>
      <c r="C1" s="3" t="s">
        <v>15</v>
      </c>
      <c r="D1" s="3" t="s">
        <v>16</v>
      </c>
      <c r="E1" s="3" t="s">
        <v>30</v>
      </c>
    </row>
    <row r="2" spans="1:8" x14ac:dyDescent="0.2">
      <c r="A2">
        <v>8100</v>
      </c>
      <c r="B2" t="s">
        <v>50</v>
      </c>
      <c r="C2" s="2">
        <v>205032.44</v>
      </c>
      <c r="D2" s="2">
        <v>323676</v>
      </c>
      <c r="E2" s="2">
        <f>C2/7</f>
        <v>29290.348571428571</v>
      </c>
      <c r="F2" s="6"/>
    </row>
    <row r="3" spans="1:8" x14ac:dyDescent="0.2">
      <c r="A3">
        <v>8150</v>
      </c>
      <c r="B3" t="s">
        <v>51</v>
      </c>
      <c r="C3" s="2">
        <v>1200</v>
      </c>
      <c r="D3" s="2">
        <v>4800</v>
      </c>
      <c r="E3" s="2">
        <f t="shared" ref="E3:E5" si="0">C3/7</f>
        <v>171.42857142857142</v>
      </c>
    </row>
    <row r="4" spans="1:8" x14ac:dyDescent="0.2">
      <c r="A4">
        <v>8160</v>
      </c>
      <c r="B4" t="s">
        <v>52</v>
      </c>
      <c r="C4" s="2">
        <v>89.5</v>
      </c>
      <c r="D4" s="2">
        <v>630</v>
      </c>
      <c r="E4" s="2">
        <f t="shared" si="0"/>
        <v>12.785714285714286</v>
      </c>
    </row>
    <row r="5" spans="1:8" x14ac:dyDescent="0.2">
      <c r="A5">
        <v>8175</v>
      </c>
      <c r="B5" t="s">
        <v>53</v>
      </c>
      <c r="C5" s="2">
        <v>0</v>
      </c>
      <c r="D5" s="2">
        <v>5400</v>
      </c>
      <c r="E5" s="2">
        <f t="shared" si="0"/>
        <v>0</v>
      </c>
    </row>
    <row r="6" spans="1:8" x14ac:dyDescent="0.2">
      <c r="C6" s="4">
        <f>SUM(C2:C5)</f>
        <v>206321.94</v>
      </c>
      <c r="D6" s="4">
        <f t="shared" ref="D6:E6" si="1">SUM(D2:D5)</f>
        <v>334506</v>
      </c>
      <c r="E6" s="4">
        <f t="shared" si="1"/>
        <v>29474.562857142857</v>
      </c>
    </row>
    <row r="9" spans="1:8" x14ac:dyDescent="0.2">
      <c r="A9" s="11" t="s">
        <v>18</v>
      </c>
      <c r="B9" s="11"/>
      <c r="C9" s="3" t="s">
        <v>15</v>
      </c>
      <c r="D9" s="3" t="s">
        <v>16</v>
      </c>
      <c r="E9" s="3" t="s">
        <v>30</v>
      </c>
    </row>
    <row r="10" spans="1:8" x14ac:dyDescent="0.2">
      <c r="A10">
        <v>9100</v>
      </c>
      <c r="B10" t="s">
        <v>54</v>
      </c>
      <c r="C10" s="2">
        <v>121832.91</v>
      </c>
      <c r="D10" s="2">
        <v>179477</v>
      </c>
      <c r="E10" s="2">
        <f>C10/7</f>
        <v>17404.701428571429</v>
      </c>
    </row>
    <row r="11" spans="1:8" x14ac:dyDescent="0.2">
      <c r="A11">
        <v>9105</v>
      </c>
      <c r="B11" t="s">
        <v>55</v>
      </c>
      <c r="C11" s="2">
        <v>3220</v>
      </c>
      <c r="D11" s="2">
        <v>4200</v>
      </c>
      <c r="E11" s="2">
        <f t="shared" ref="E11:E18" si="2">C11/7</f>
        <v>460</v>
      </c>
    </row>
    <row r="12" spans="1:8" x14ac:dyDescent="0.2">
      <c r="A12">
        <v>9106</v>
      </c>
      <c r="B12" t="s">
        <v>56</v>
      </c>
      <c r="C12" s="2">
        <v>1000.5</v>
      </c>
      <c r="D12" s="2">
        <v>1506</v>
      </c>
      <c r="E12" s="2">
        <f t="shared" si="2"/>
        <v>142.92857142857142</v>
      </c>
    </row>
    <row r="13" spans="1:8" x14ac:dyDescent="0.2">
      <c r="A13">
        <v>9200</v>
      </c>
      <c r="B13" t="s">
        <v>57</v>
      </c>
      <c r="C13" s="2">
        <v>8248.2099999999991</v>
      </c>
      <c r="D13" s="2">
        <v>14400</v>
      </c>
      <c r="E13" s="2">
        <f t="shared" si="2"/>
        <v>1178.3157142857142</v>
      </c>
    </row>
    <row r="14" spans="1:8" x14ac:dyDescent="0.2">
      <c r="A14">
        <v>9300</v>
      </c>
      <c r="B14" t="s">
        <v>58</v>
      </c>
      <c r="C14" s="2">
        <v>197330</v>
      </c>
      <c r="D14" s="2">
        <v>10800</v>
      </c>
      <c r="E14" s="2">
        <f t="shared" si="2"/>
        <v>28190</v>
      </c>
      <c r="H14" s="6">
        <f>C14-D14</f>
        <v>186530</v>
      </c>
    </row>
    <row r="15" spans="1:8" x14ac:dyDescent="0.2">
      <c r="A15">
        <v>9400</v>
      </c>
      <c r="B15" t="s">
        <v>59</v>
      </c>
      <c r="C15" s="2">
        <v>1900</v>
      </c>
      <c r="D15" s="2">
        <v>10800</v>
      </c>
      <c r="E15" s="2">
        <f t="shared" si="2"/>
        <v>271.42857142857144</v>
      </c>
    </row>
    <row r="16" spans="1:8" x14ac:dyDescent="0.2">
      <c r="A16">
        <v>9401</v>
      </c>
      <c r="B16" t="s">
        <v>60</v>
      </c>
      <c r="C16" s="2">
        <v>0</v>
      </c>
      <c r="D16" s="2">
        <v>57600</v>
      </c>
      <c r="E16" s="2">
        <f t="shared" si="2"/>
        <v>0</v>
      </c>
    </row>
    <row r="17" spans="1:5" x14ac:dyDescent="0.2">
      <c r="A17">
        <v>9500</v>
      </c>
      <c r="B17" t="s">
        <v>61</v>
      </c>
      <c r="C17" s="2">
        <v>12803</v>
      </c>
      <c r="D17" s="2">
        <v>21948</v>
      </c>
      <c r="E17" s="2">
        <f t="shared" si="2"/>
        <v>1829</v>
      </c>
    </row>
    <row r="18" spans="1:5" x14ac:dyDescent="0.2">
      <c r="A18">
        <v>9600</v>
      </c>
      <c r="B18" t="s">
        <v>62</v>
      </c>
      <c r="C18" s="2">
        <v>0</v>
      </c>
      <c r="D18" s="2">
        <v>33775</v>
      </c>
      <c r="E18" s="2">
        <f t="shared" si="2"/>
        <v>0</v>
      </c>
    </row>
    <row r="19" spans="1:5" x14ac:dyDescent="0.2">
      <c r="C19" s="4">
        <f>SUM(C10:C18)</f>
        <v>346334.62</v>
      </c>
      <c r="D19" s="4">
        <f>SUM(D10:D18)</f>
        <v>334506</v>
      </c>
      <c r="E19" s="4">
        <f>SUM(E10:E18)</f>
        <v>49476.374285714286</v>
      </c>
    </row>
  </sheetData>
  <mergeCells count="2">
    <mergeCell ref="A1:B1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6297D-3357-5747-AB51-8FEA74AFE6EB}">
  <dimension ref="A1:P30"/>
  <sheetViews>
    <sheetView zoomScale="150" zoomScaleNormal="150" workbookViewId="0">
      <pane ySplit="1" topLeftCell="A12" activePane="bottomLeft" state="frozen"/>
      <selection pane="bottomLeft" activeCell="D24" sqref="D24"/>
    </sheetView>
  </sheetViews>
  <sheetFormatPr baseColWidth="10" defaultRowHeight="16" x14ac:dyDescent="0.2"/>
  <cols>
    <col min="2" max="2" width="30.5" bestFit="1" customWidth="1"/>
    <col min="3" max="3" width="13" style="2" bestFit="1" customWidth="1"/>
    <col min="4" max="13" width="11.83203125" style="2" bestFit="1" customWidth="1"/>
    <col min="14" max="14" width="12.6640625" style="2" bestFit="1" customWidth="1"/>
    <col min="15" max="15" width="13.1640625" style="2" bestFit="1" customWidth="1"/>
    <col min="16" max="16" width="11.1640625" bestFit="1" customWidth="1"/>
  </cols>
  <sheetData>
    <row r="1" spans="1:15" x14ac:dyDescent="0.2">
      <c r="A1" s="11" t="s">
        <v>78</v>
      </c>
      <c r="B1" s="11"/>
      <c r="C1" s="5">
        <v>45292</v>
      </c>
      <c r="D1" s="5">
        <v>45323</v>
      </c>
      <c r="E1" s="5">
        <v>45352</v>
      </c>
      <c r="F1" s="5">
        <v>45383</v>
      </c>
      <c r="G1" s="5">
        <v>45413</v>
      </c>
      <c r="H1" s="5">
        <v>45444</v>
      </c>
      <c r="I1" s="5">
        <v>45474</v>
      </c>
      <c r="J1" s="5">
        <v>45505</v>
      </c>
      <c r="K1" s="5">
        <v>45536</v>
      </c>
      <c r="L1" s="5">
        <v>45566</v>
      </c>
      <c r="M1" s="5">
        <v>45597</v>
      </c>
      <c r="N1" s="5">
        <v>45627</v>
      </c>
    </row>
    <row r="2" spans="1:15" x14ac:dyDescent="0.2">
      <c r="A2">
        <v>8100</v>
      </c>
      <c r="B2" t="s">
        <v>50</v>
      </c>
      <c r="C2" s="2">
        <f>32300+2500</f>
        <v>34800</v>
      </c>
      <c r="D2" s="2">
        <f t="shared" ref="D2:N2" si="0">32300+2500</f>
        <v>34800</v>
      </c>
      <c r="E2" s="2">
        <f t="shared" si="0"/>
        <v>34800</v>
      </c>
      <c r="F2" s="2">
        <f t="shared" si="0"/>
        <v>34800</v>
      </c>
      <c r="G2" s="2">
        <f t="shared" si="0"/>
        <v>34800</v>
      </c>
      <c r="H2" s="2">
        <f t="shared" si="0"/>
        <v>34800</v>
      </c>
      <c r="I2" s="2">
        <f t="shared" si="0"/>
        <v>34800</v>
      </c>
      <c r="J2" s="2">
        <f t="shared" si="0"/>
        <v>34800</v>
      </c>
      <c r="K2" s="2">
        <f t="shared" si="0"/>
        <v>34800</v>
      </c>
      <c r="L2" s="2">
        <f t="shared" si="0"/>
        <v>34800</v>
      </c>
      <c r="M2" s="2">
        <f t="shared" si="0"/>
        <v>34800</v>
      </c>
      <c r="N2" s="2">
        <f t="shared" si="0"/>
        <v>34800</v>
      </c>
      <c r="O2" s="2">
        <f>SUM(C2:N2)</f>
        <v>417600</v>
      </c>
    </row>
    <row r="3" spans="1:15" x14ac:dyDescent="0.2">
      <c r="A3">
        <v>8150</v>
      </c>
      <c r="B3" t="s">
        <v>51</v>
      </c>
      <c r="C3" s="2">
        <v>150</v>
      </c>
      <c r="D3" s="2">
        <v>150</v>
      </c>
      <c r="E3" s="2">
        <v>150</v>
      </c>
      <c r="F3" s="2">
        <v>150</v>
      </c>
      <c r="G3" s="2">
        <v>150</v>
      </c>
      <c r="H3" s="2">
        <v>150</v>
      </c>
      <c r="I3" s="2">
        <v>150</v>
      </c>
      <c r="J3" s="2">
        <v>150</v>
      </c>
      <c r="K3" s="2">
        <v>150</v>
      </c>
      <c r="L3" s="2">
        <v>150</v>
      </c>
      <c r="M3" s="2">
        <v>150</v>
      </c>
      <c r="N3" s="2">
        <v>150</v>
      </c>
      <c r="O3" s="2">
        <f t="shared" ref="O3:O18" si="1">SUM(C3:N3)</f>
        <v>1800</v>
      </c>
    </row>
    <row r="4" spans="1:15" x14ac:dyDescent="0.2">
      <c r="A4">
        <v>8160</v>
      </c>
      <c r="B4" t="s">
        <v>52</v>
      </c>
      <c r="C4" s="2">
        <v>15</v>
      </c>
      <c r="D4" s="2">
        <v>15</v>
      </c>
      <c r="E4" s="2">
        <v>15</v>
      </c>
      <c r="F4" s="2">
        <v>15</v>
      </c>
      <c r="G4" s="2">
        <v>15</v>
      </c>
      <c r="H4" s="2">
        <v>15</v>
      </c>
      <c r="I4" s="2">
        <v>15</v>
      </c>
      <c r="J4" s="2">
        <v>15</v>
      </c>
      <c r="K4" s="2">
        <v>15</v>
      </c>
      <c r="L4" s="2">
        <v>15</v>
      </c>
      <c r="M4" s="2">
        <v>15</v>
      </c>
      <c r="N4" s="2">
        <v>15</v>
      </c>
      <c r="O4" s="2">
        <f t="shared" si="1"/>
        <v>180</v>
      </c>
    </row>
    <row r="5" spans="1:15" x14ac:dyDescent="0.2">
      <c r="A5">
        <v>8175</v>
      </c>
      <c r="B5" t="s">
        <v>53</v>
      </c>
      <c r="C5" s="2">
        <v>50</v>
      </c>
      <c r="D5" s="2">
        <v>50</v>
      </c>
      <c r="E5" s="2">
        <v>50</v>
      </c>
      <c r="F5" s="2">
        <v>50</v>
      </c>
      <c r="G5" s="2">
        <v>50</v>
      </c>
      <c r="H5" s="2">
        <v>50</v>
      </c>
      <c r="I5" s="2">
        <v>50</v>
      </c>
      <c r="J5" s="2">
        <v>50</v>
      </c>
      <c r="K5" s="2">
        <v>50</v>
      </c>
      <c r="L5" s="2">
        <v>50</v>
      </c>
      <c r="M5" s="2">
        <v>50</v>
      </c>
      <c r="N5" s="2">
        <v>50</v>
      </c>
      <c r="O5" s="2">
        <f t="shared" si="1"/>
        <v>600</v>
      </c>
    </row>
    <row r="6" spans="1:15" x14ac:dyDescent="0.2">
      <c r="O6" s="4">
        <f>SUM(O2:O5)</f>
        <v>420180</v>
      </c>
    </row>
    <row r="9" spans="1:15" x14ac:dyDescent="0.2">
      <c r="A9" s="11" t="s">
        <v>18</v>
      </c>
      <c r="B9" s="11"/>
      <c r="O9" s="2">
        <f t="shared" si="1"/>
        <v>0</v>
      </c>
    </row>
    <row r="10" spans="1:15" x14ac:dyDescent="0.2">
      <c r="A10">
        <v>9100</v>
      </c>
      <c r="B10" t="s">
        <v>54</v>
      </c>
      <c r="C10" s="2">
        <f>255350/12</f>
        <v>21279.166666666668</v>
      </c>
      <c r="D10" s="2">
        <v>22253</v>
      </c>
      <c r="E10" s="2">
        <v>22253</v>
      </c>
      <c r="F10" s="2">
        <v>22253</v>
      </c>
      <c r="G10" s="2">
        <v>22253</v>
      </c>
      <c r="H10" s="2">
        <v>22253</v>
      </c>
      <c r="I10" s="2">
        <v>22253</v>
      </c>
      <c r="J10" s="2">
        <v>22253</v>
      </c>
      <c r="K10" s="2">
        <v>22253</v>
      </c>
      <c r="L10" s="2">
        <v>22253</v>
      </c>
      <c r="M10" s="2">
        <v>22253</v>
      </c>
      <c r="N10" s="2">
        <v>22253</v>
      </c>
      <c r="O10" s="2">
        <f t="shared" si="1"/>
        <v>266062.16666666669</v>
      </c>
    </row>
    <row r="11" spans="1:15" x14ac:dyDescent="0.2">
      <c r="A11">
        <v>9105</v>
      </c>
      <c r="B11" t="s">
        <v>55</v>
      </c>
      <c r="C11" s="2">
        <v>425</v>
      </c>
      <c r="D11" s="2">
        <v>425</v>
      </c>
      <c r="E11" s="2">
        <v>425</v>
      </c>
      <c r="F11" s="2">
        <v>425</v>
      </c>
      <c r="G11" s="2">
        <v>425</v>
      </c>
      <c r="H11" s="2">
        <v>425</v>
      </c>
      <c r="I11" s="2">
        <v>425</v>
      </c>
      <c r="J11" s="2">
        <v>425</v>
      </c>
      <c r="K11" s="2">
        <v>425</v>
      </c>
      <c r="L11" s="2">
        <v>425</v>
      </c>
      <c r="M11" s="2">
        <v>425</v>
      </c>
      <c r="N11" s="2">
        <v>425</v>
      </c>
      <c r="O11" s="2">
        <f t="shared" si="1"/>
        <v>5100</v>
      </c>
    </row>
    <row r="12" spans="1:15" x14ac:dyDescent="0.2">
      <c r="A12">
        <v>9106</v>
      </c>
      <c r="B12" t="s">
        <v>56</v>
      </c>
      <c r="C12" s="2">
        <v>142</v>
      </c>
      <c r="D12" s="2">
        <v>142</v>
      </c>
      <c r="E12" s="2">
        <v>142</v>
      </c>
      <c r="F12" s="2">
        <v>142</v>
      </c>
      <c r="G12" s="2">
        <v>142</v>
      </c>
      <c r="H12" s="2">
        <v>142</v>
      </c>
      <c r="I12" s="2">
        <v>142</v>
      </c>
      <c r="J12" s="2">
        <v>142</v>
      </c>
      <c r="K12" s="2">
        <v>142</v>
      </c>
      <c r="L12" s="2">
        <v>142</v>
      </c>
      <c r="M12" s="2">
        <v>142</v>
      </c>
      <c r="N12" s="2">
        <v>142</v>
      </c>
      <c r="O12" s="2">
        <f t="shared" si="1"/>
        <v>1704</v>
      </c>
    </row>
    <row r="13" spans="1:15" x14ac:dyDescent="0.2">
      <c r="A13">
        <v>9200</v>
      </c>
      <c r="B13" t="s">
        <v>57</v>
      </c>
      <c r="C13" s="2">
        <v>1180</v>
      </c>
      <c r="D13" s="2">
        <v>1180</v>
      </c>
      <c r="E13" s="2">
        <v>1180</v>
      </c>
      <c r="F13" s="2">
        <v>1180</v>
      </c>
      <c r="G13" s="2">
        <v>1180</v>
      </c>
      <c r="H13" s="2">
        <v>1180</v>
      </c>
      <c r="I13" s="2">
        <v>1180</v>
      </c>
      <c r="J13" s="2">
        <v>1180</v>
      </c>
      <c r="K13" s="2">
        <v>1180</v>
      </c>
      <c r="L13" s="2">
        <v>1180</v>
      </c>
      <c r="M13" s="2">
        <v>1180</v>
      </c>
      <c r="N13" s="2">
        <v>1180</v>
      </c>
      <c r="O13" s="2">
        <f t="shared" si="1"/>
        <v>14160</v>
      </c>
    </row>
    <row r="14" spans="1:15" x14ac:dyDescent="0.2">
      <c r="A14">
        <v>9300</v>
      </c>
      <c r="B14" t="s">
        <v>58</v>
      </c>
      <c r="C14" s="2">
        <v>900</v>
      </c>
      <c r="D14" s="2">
        <v>900</v>
      </c>
      <c r="E14" s="2">
        <v>900</v>
      </c>
      <c r="F14" s="2">
        <v>900</v>
      </c>
      <c r="G14" s="2">
        <v>900</v>
      </c>
      <c r="H14" s="2">
        <v>900</v>
      </c>
      <c r="I14" s="2">
        <v>900</v>
      </c>
      <c r="J14" s="2">
        <v>900</v>
      </c>
      <c r="K14" s="2">
        <v>900</v>
      </c>
      <c r="L14" s="2">
        <v>900</v>
      </c>
      <c r="M14" s="2">
        <v>900</v>
      </c>
      <c r="N14" s="2">
        <v>900</v>
      </c>
      <c r="O14" s="2">
        <f t="shared" si="1"/>
        <v>10800</v>
      </c>
    </row>
    <row r="15" spans="1:15" x14ac:dyDescent="0.2">
      <c r="A15">
        <v>9400</v>
      </c>
      <c r="B15" t="s">
        <v>59</v>
      </c>
      <c r="C15" s="2">
        <v>275</v>
      </c>
      <c r="D15" s="2">
        <v>275</v>
      </c>
      <c r="E15" s="2">
        <v>275</v>
      </c>
      <c r="F15" s="2">
        <v>275</v>
      </c>
      <c r="G15" s="2">
        <v>275</v>
      </c>
      <c r="H15" s="2">
        <v>275</v>
      </c>
      <c r="I15" s="2">
        <v>275</v>
      </c>
      <c r="J15" s="2">
        <v>275</v>
      </c>
      <c r="K15" s="2">
        <v>275</v>
      </c>
      <c r="L15" s="2">
        <v>275</v>
      </c>
      <c r="M15" s="2">
        <v>275</v>
      </c>
      <c r="N15" s="2">
        <v>275</v>
      </c>
      <c r="O15" s="2">
        <f t="shared" si="1"/>
        <v>3300</v>
      </c>
    </row>
    <row r="16" spans="1:15" x14ac:dyDescent="0.2">
      <c r="A16">
        <v>9401</v>
      </c>
      <c r="B16" t="s">
        <v>60</v>
      </c>
      <c r="C16" s="2">
        <v>16500</v>
      </c>
      <c r="D16" s="2">
        <v>0</v>
      </c>
      <c r="E16" s="2">
        <v>0</v>
      </c>
      <c r="F16" s="2">
        <v>16500</v>
      </c>
      <c r="G16" s="2">
        <v>0</v>
      </c>
      <c r="H16" s="2">
        <v>0</v>
      </c>
      <c r="I16" s="2">
        <v>16500</v>
      </c>
      <c r="J16" s="2">
        <v>0</v>
      </c>
      <c r="K16" s="2">
        <v>0</v>
      </c>
      <c r="L16" s="2">
        <v>16500</v>
      </c>
      <c r="M16" s="2">
        <v>0</v>
      </c>
      <c r="N16" s="2">
        <v>0</v>
      </c>
      <c r="O16" s="2">
        <f t="shared" si="1"/>
        <v>66000</v>
      </c>
    </row>
    <row r="17" spans="1:16" x14ac:dyDescent="0.2">
      <c r="A17">
        <v>9500</v>
      </c>
      <c r="B17" t="s">
        <v>61</v>
      </c>
      <c r="C17" s="2">
        <v>1920</v>
      </c>
      <c r="D17" s="2">
        <v>1920</v>
      </c>
      <c r="E17" s="2">
        <v>1920</v>
      </c>
      <c r="F17" s="2">
        <v>1920</v>
      </c>
      <c r="G17" s="2">
        <v>1920</v>
      </c>
      <c r="H17" s="2">
        <v>1920</v>
      </c>
      <c r="I17" s="2">
        <v>1920</v>
      </c>
      <c r="J17" s="2">
        <v>1920</v>
      </c>
      <c r="K17" s="2">
        <v>1920</v>
      </c>
      <c r="L17" s="2">
        <v>1920</v>
      </c>
      <c r="M17" s="2">
        <v>1920</v>
      </c>
      <c r="N17" s="2">
        <v>1920</v>
      </c>
      <c r="O17" s="2">
        <f t="shared" si="1"/>
        <v>23040</v>
      </c>
    </row>
    <row r="18" spans="1:16" x14ac:dyDescent="0.2">
      <c r="A18" s="8">
        <v>9600</v>
      </c>
      <c r="B18" s="8" t="s">
        <v>62</v>
      </c>
      <c r="C18" s="9">
        <v>2500</v>
      </c>
      <c r="D18" s="9">
        <v>2500</v>
      </c>
      <c r="E18" s="9">
        <v>2500</v>
      </c>
      <c r="F18" s="9">
        <v>2500</v>
      </c>
      <c r="G18" s="9">
        <v>2500</v>
      </c>
      <c r="H18" s="9">
        <v>2500</v>
      </c>
      <c r="I18" s="9">
        <v>2500</v>
      </c>
      <c r="J18" s="9">
        <v>2500</v>
      </c>
      <c r="K18" s="9">
        <v>2500</v>
      </c>
      <c r="L18" s="9">
        <v>2500</v>
      </c>
      <c r="M18" s="9">
        <v>2500</v>
      </c>
      <c r="N18" s="9">
        <f>2500+13.83</f>
        <v>2513.83</v>
      </c>
      <c r="O18" s="2">
        <f t="shared" si="1"/>
        <v>30013.83</v>
      </c>
    </row>
    <row r="19" spans="1:16" x14ac:dyDescent="0.2">
      <c r="O19" s="4">
        <f>SUM(O9:O18)</f>
        <v>420179.9966666667</v>
      </c>
    </row>
    <row r="22" spans="1:16" x14ac:dyDescent="0.2">
      <c r="N22" s="4" t="s">
        <v>72</v>
      </c>
      <c r="O22" s="2">
        <f>O6-O19</f>
        <v>3.3333332976326346E-3</v>
      </c>
      <c r="P22" s="6"/>
    </row>
    <row r="23" spans="1:16" x14ac:dyDescent="0.2">
      <c r="B23" s="10" t="s">
        <v>77</v>
      </c>
      <c r="C23" s="2">
        <v>150000</v>
      </c>
    </row>
    <row r="24" spans="1:16" x14ac:dyDescent="0.2">
      <c r="B24">
        <v>2024</v>
      </c>
      <c r="C24" s="2">
        <f>C23/5</f>
        <v>30000</v>
      </c>
    </row>
    <row r="25" spans="1:16" x14ac:dyDescent="0.2">
      <c r="B25">
        <v>2025</v>
      </c>
      <c r="C25" s="2">
        <v>30000</v>
      </c>
    </row>
    <row r="26" spans="1:16" x14ac:dyDescent="0.2">
      <c r="B26">
        <v>2026</v>
      </c>
      <c r="C26" s="2">
        <v>30000</v>
      </c>
    </row>
    <row r="27" spans="1:16" x14ac:dyDescent="0.2">
      <c r="B27">
        <v>2027</v>
      </c>
      <c r="C27" s="2">
        <v>30000</v>
      </c>
    </row>
    <row r="28" spans="1:16" x14ac:dyDescent="0.2">
      <c r="B28">
        <v>2028</v>
      </c>
      <c r="C28" s="2">
        <v>30000</v>
      </c>
    </row>
    <row r="29" spans="1:16" x14ac:dyDescent="0.2">
      <c r="B29">
        <v>2029</v>
      </c>
      <c r="C29" s="2">
        <f>C24/12</f>
        <v>2500</v>
      </c>
    </row>
    <row r="30" spans="1:16" x14ac:dyDescent="0.2">
      <c r="C30" s="4">
        <f>SUM(C24:C29)</f>
        <v>152500</v>
      </c>
    </row>
  </sheetData>
  <mergeCells count="2">
    <mergeCell ref="A1:B1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B4DF-1A45-B548-B9F2-3BDE5917806F}">
  <dimension ref="A1:C12"/>
  <sheetViews>
    <sheetView workbookViewId="0">
      <selection activeCell="B12" sqref="B12"/>
    </sheetView>
  </sheetViews>
  <sheetFormatPr baseColWidth="10" defaultRowHeight="16" x14ac:dyDescent="0.2"/>
  <cols>
    <col min="1" max="1" width="12" bestFit="1" customWidth="1"/>
    <col min="2" max="2" width="14" style="2" bestFit="1" customWidth="1"/>
  </cols>
  <sheetData>
    <row r="1" spans="1:3" x14ac:dyDescent="0.2">
      <c r="A1" t="s">
        <v>63</v>
      </c>
      <c r="B1" s="2">
        <v>252505.82</v>
      </c>
      <c r="C1" t="s">
        <v>70</v>
      </c>
    </row>
    <row r="2" spans="1:3" x14ac:dyDescent="0.2">
      <c r="A2" t="s">
        <v>64</v>
      </c>
      <c r="B2" s="2">
        <v>250009.31</v>
      </c>
      <c r="C2" t="s">
        <v>70</v>
      </c>
    </row>
    <row r="3" spans="1:3" x14ac:dyDescent="0.2">
      <c r="A3" t="s">
        <v>65</v>
      </c>
      <c r="B3" s="2">
        <v>250009.31</v>
      </c>
      <c r="C3" t="s">
        <v>71</v>
      </c>
    </row>
    <row r="4" spans="1:3" x14ac:dyDescent="0.2">
      <c r="A4" t="s">
        <v>68</v>
      </c>
      <c r="B4" s="2">
        <v>248328.38</v>
      </c>
      <c r="C4" t="s">
        <v>70</v>
      </c>
    </row>
    <row r="5" spans="1:3" x14ac:dyDescent="0.2">
      <c r="A5" t="s">
        <v>69</v>
      </c>
      <c r="B5" s="2">
        <v>30034.05</v>
      </c>
      <c r="C5" t="s">
        <v>70</v>
      </c>
    </row>
    <row r="6" spans="1:3" x14ac:dyDescent="0.2">
      <c r="B6" s="4">
        <f>SUM(B1:B5)</f>
        <v>1030886.87</v>
      </c>
    </row>
    <row r="10" spans="1:3" x14ac:dyDescent="0.2">
      <c r="A10" t="s">
        <v>66</v>
      </c>
      <c r="B10" s="2">
        <v>250006.55</v>
      </c>
      <c r="C10" t="s">
        <v>70</v>
      </c>
    </row>
    <row r="11" spans="1:3" x14ac:dyDescent="0.2">
      <c r="A11" t="s">
        <v>67</v>
      </c>
      <c r="B11" s="2">
        <v>24937.99</v>
      </c>
      <c r="C11" t="s">
        <v>70</v>
      </c>
    </row>
    <row r="12" spans="1:3" x14ac:dyDescent="0.2">
      <c r="B12" s="4">
        <f>SUM(B10:B11)</f>
        <v>274944.53999999998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A75B-767B-B341-9BF3-36EE53313149}">
  <dimension ref="A1:E10"/>
  <sheetViews>
    <sheetView topLeftCell="A2" zoomScale="150" zoomScaleNormal="150" workbookViewId="0">
      <selection activeCell="E11" sqref="E11"/>
    </sheetView>
  </sheetViews>
  <sheetFormatPr baseColWidth="10" defaultRowHeight="16" x14ac:dyDescent="0.2"/>
  <cols>
    <col min="1" max="1" width="27.5" style="1" bestFit="1" customWidth="1"/>
    <col min="2" max="2" width="13" bestFit="1" customWidth="1"/>
  </cols>
  <sheetData>
    <row r="1" spans="1:5" x14ac:dyDescent="0.2">
      <c r="A1" s="1" t="s">
        <v>74</v>
      </c>
      <c r="B1" s="6">
        <f>'2024 Community Budget'!O2</f>
        <v>575496</v>
      </c>
    </row>
    <row r="2" spans="1:5" x14ac:dyDescent="0.2">
      <c r="A2" s="1" t="s">
        <v>75</v>
      </c>
      <c r="B2">
        <v>1372</v>
      </c>
    </row>
    <row r="3" spans="1:5" x14ac:dyDescent="0.2">
      <c r="A3" s="1">
        <v>2024</v>
      </c>
      <c r="B3" s="6">
        <f>B1/B2</f>
        <v>419.45772594752185</v>
      </c>
    </row>
    <row r="4" spans="1:5" x14ac:dyDescent="0.2">
      <c r="A4" s="1">
        <v>2023</v>
      </c>
      <c r="B4" s="2">
        <v>428</v>
      </c>
    </row>
    <row r="8" spans="1:5" x14ac:dyDescent="0.2">
      <c r="A8" s="1" t="s">
        <v>76</v>
      </c>
      <c r="B8" s="6">
        <f>'2024 TH Budget'!O2</f>
        <v>417600</v>
      </c>
    </row>
    <row r="9" spans="1:5" x14ac:dyDescent="0.2">
      <c r="A9" s="1">
        <v>2024</v>
      </c>
      <c r="B9" s="6">
        <f>B8/230</f>
        <v>1815.6521739130435</v>
      </c>
    </row>
    <row r="10" spans="1:5" x14ac:dyDescent="0.2">
      <c r="A10" s="1">
        <v>2023</v>
      </c>
      <c r="B10" s="6">
        <f>'2023 Townhomes'!D2/233</f>
        <v>1389.1673819742489</v>
      </c>
      <c r="D10" s="6">
        <f>B9-B10</f>
        <v>426.48479193879461</v>
      </c>
      <c r="E10" s="6">
        <f>D10*12</f>
        <v>5117.8175032655354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 Community</vt:lpstr>
      <vt:lpstr>2024 Community Budget</vt:lpstr>
      <vt:lpstr>2023 Townhomes</vt:lpstr>
      <vt:lpstr>2024 TH Budget</vt:lpstr>
      <vt:lpstr>Reserves</vt:lpstr>
      <vt:lpstr>2024 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Tesmer</dc:creator>
  <cp:lastModifiedBy>Richard Tesmer</cp:lastModifiedBy>
  <dcterms:created xsi:type="dcterms:W3CDTF">2023-08-23T14:33:11Z</dcterms:created>
  <dcterms:modified xsi:type="dcterms:W3CDTF">2023-10-14T17:50:32Z</dcterms:modified>
</cp:coreProperties>
</file>